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0320" windowHeight="7995" activeTab="1"/>
  </bookViews>
  <sheets>
    <sheet name="MEMÓRIA CÁLCULO" sheetId="1" r:id="rId1"/>
    <sheet name="PLAN." sheetId="2" r:id="rId2"/>
    <sheet name="cronograma" sheetId="3" r:id="rId3"/>
    <sheet name="QCI" sheetId="4" r:id="rId4"/>
  </sheets>
  <definedNames>
    <definedName name="_xlnm.Print_Area" localSheetId="2">'cronograma'!$B$2:$N$27</definedName>
    <definedName name="_xlnm.Print_Area" localSheetId="0">'MEMÓRIA CÁLCULO'!$A$1:$E$96</definedName>
    <definedName name="_xlnm.Print_Area" localSheetId="1">'PLAN.'!$A$3:$H$204</definedName>
    <definedName name="_xlnm.Print_Area" localSheetId="3">'QCI'!$B$1:$F$29</definedName>
  </definedNames>
  <calcPr fullCalcOnLoad="1"/>
</workbook>
</file>

<file path=xl/sharedStrings.xml><?xml version="1.0" encoding="utf-8"?>
<sst xmlns="http://schemas.openxmlformats.org/spreadsheetml/2006/main" count="975" uniqueCount="226">
  <si>
    <t>CRONOGRAMA FÍSICO-FINANCEIRO</t>
  </si>
  <si>
    <t>SERVIÇOS A EXECUTAR</t>
  </si>
  <si>
    <t xml:space="preserve">DISCRIMINAÇÃO  </t>
  </si>
  <si>
    <t xml:space="preserve">VALOR DOS  </t>
  </si>
  <si>
    <t>PESO</t>
  </si>
  <si>
    <t>MÊS 01</t>
  </si>
  <si>
    <t>MÊS 02</t>
  </si>
  <si>
    <t>MÊS 03</t>
  </si>
  <si>
    <t>DE SERVIÇOS</t>
  </si>
  <si>
    <t>SERVIÇOS</t>
  </si>
  <si>
    <t>%</t>
  </si>
  <si>
    <t>SIMP.%</t>
  </si>
  <si>
    <t>ACUM. %</t>
  </si>
  <si>
    <t>SIMPL.%</t>
  </si>
  <si>
    <t>TOTAL EM REAIS</t>
  </si>
  <si>
    <t>TOTAL</t>
  </si>
  <si>
    <t>QUADRO DE COMPOSIÇÃO DO INVESTIMENTO</t>
  </si>
  <si>
    <t>ITEM</t>
  </si>
  <si>
    <t>DISCRIMINAÇÃO DOS SERVIÇOS</t>
  </si>
  <si>
    <t>CONTRAPARTIDA</t>
  </si>
  <si>
    <t xml:space="preserve">REPASSE </t>
  </si>
  <si>
    <t>PERCENTUAL DE PARTICIPAÇÃO</t>
  </si>
  <si>
    <t>1.1</t>
  </si>
  <si>
    <t>OBRA: Pavimentação c/ Bloquete sextavado e drenagem</t>
  </si>
  <si>
    <t>MEMÓRIA DE CÁLCULO</t>
  </si>
  <si>
    <t>Fórmula</t>
  </si>
  <si>
    <t>2.5</t>
  </si>
  <si>
    <t xml:space="preserve">LIMPEZA DA OBRA - </t>
  </si>
  <si>
    <t>M</t>
  </si>
  <si>
    <t>UNID</t>
  </si>
  <si>
    <t xml:space="preserve">quant. </t>
  </si>
  <si>
    <t>unid.</t>
  </si>
  <si>
    <t xml:space="preserve">TOTAL = </t>
  </si>
  <si>
    <t>CONF. PROJETO =</t>
  </si>
  <si>
    <t>CONFORME PROJETO =</t>
  </si>
  <si>
    <t>PLACA DA OBRA</t>
  </si>
  <si>
    <t>xxxx</t>
  </si>
  <si>
    <t>MÊS 04</t>
  </si>
  <si>
    <t>M2</t>
  </si>
  <si>
    <t>M3</t>
  </si>
  <si>
    <t>3.1</t>
  </si>
  <si>
    <t>RAMPA</t>
  </si>
  <si>
    <t xml:space="preserve">LOCAL:  </t>
  </si>
  <si>
    <t>3.2</t>
  </si>
  <si>
    <t>3.3</t>
  </si>
  <si>
    <t>BASE DE SOLO ESTABILIZADO</t>
  </si>
  <si>
    <t>REGULARIZAÇÃO SUB-LEITO</t>
  </si>
  <si>
    <t>PAVIMENTAÇÃO EM BLOCOS DE CONC. SEXTAVADO</t>
  </si>
  <si>
    <t>MEIO FIO DE CONCRETO PRE -MOLDADO</t>
  </si>
  <si>
    <t xml:space="preserve"> </t>
  </si>
  <si>
    <t>SARJETA EM CONCRETO</t>
  </si>
  <si>
    <t xml:space="preserve">SINALIZAÇÃO HORIZONTAL </t>
  </si>
  <si>
    <t>PLACA IDENTIFICAÇÃO DE RUA</t>
  </si>
  <si>
    <t>PLACA REGULAMENTAÇÃO R-1 ( PARADA OBRIGATÓRIA)  DIÂMETRO = 30CM</t>
  </si>
  <si>
    <t>PLACA REGULAMENTAÇÃO R-19 (VELOCIDADE MÁXIMA) DIÂMETRO = 50CM</t>
  </si>
  <si>
    <t>Serviços</t>
  </si>
  <si>
    <t>LIMPEZA E CAPINA</t>
  </si>
  <si>
    <t>1.2</t>
  </si>
  <si>
    <t>1.3</t>
  </si>
  <si>
    <t>1.4</t>
  </si>
  <si>
    <t xml:space="preserve">Data: </t>
  </si>
  <si>
    <t>DATA:</t>
  </si>
  <si>
    <t xml:space="preserve"> b </t>
  </si>
  <si>
    <t>MÊS 05</t>
  </si>
  <si>
    <t>MÊS 06</t>
  </si>
  <si>
    <t>MÊS 07</t>
  </si>
  <si>
    <t>MÊS 08</t>
  </si>
  <si>
    <t>\</t>
  </si>
  <si>
    <t>MUNICÍPIO: DORES DE CAMPOS -MG</t>
  </si>
  <si>
    <t>PLANILHA ORÇAMENTÁRIA DE CUSTOS</t>
  </si>
  <si>
    <t>FOLHA Nº: 01/01</t>
  </si>
  <si>
    <t xml:space="preserve">FORMA DE EXECUÇÃO: </t>
  </si>
  <si>
    <t>(    )</t>
  </si>
  <si>
    <t>DIRETA</t>
  </si>
  <si>
    <t>(  x  )</t>
  </si>
  <si>
    <t>INDIRETA</t>
  </si>
  <si>
    <t>LDI</t>
  </si>
  <si>
    <t>CÓDIGO</t>
  </si>
  <si>
    <t>DESCRIÇÃO</t>
  </si>
  <si>
    <t>UNIDADE</t>
  </si>
  <si>
    <t>QUANTIDADE</t>
  </si>
  <si>
    <t>PREÇO UNITÁRIO S/ LDI</t>
  </si>
  <si>
    <t>PREÇO UNITÁRIO C/ LDI</t>
  </si>
  <si>
    <t>IIO-001</t>
  </si>
  <si>
    <t>INSTALAÇÕES INICIAIS DA OBRA</t>
  </si>
  <si>
    <t>IIO-PLA-005</t>
  </si>
  <si>
    <t>UN</t>
  </si>
  <si>
    <t>PRE-LIM-005</t>
  </si>
  <si>
    <t xml:space="preserve">LIMPEZA DO TERRENO, CAPINA E QUEIMA   </t>
  </si>
  <si>
    <t>M²</t>
  </si>
  <si>
    <t>OBR-001</t>
  </si>
  <si>
    <t>OBRAS VIÁRIAS</t>
  </si>
  <si>
    <t>2.1</t>
  </si>
  <si>
    <t>OBR-VIA-130</t>
  </si>
  <si>
    <t>REGULARIZAÇÃO DO SUBLEITO COM PROCTOR INTERMEDIÁRIO</t>
  </si>
  <si>
    <t>2.2</t>
  </si>
  <si>
    <t>OBR-VIA-145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</si>
  <si>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</si>
  <si>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2.3</t>
  </si>
  <si>
    <t>2.4</t>
  </si>
  <si>
    <t>OBR-VIA-215</t>
  </si>
  <si>
    <t>EXECUÇÃO DE CALÇAMENTO EM BLOCKET - E = 8 CM - FCK = 35 MPA, INCLUINDO FORNECIMENTO DE TODOS OS MATERIAIS, COLCHÃO DE ASSENTAMENTO</t>
  </si>
  <si>
    <t>DRE-001</t>
  </si>
  <si>
    <t xml:space="preserve">DRENAGEM  </t>
  </si>
  <si>
    <t>DRE-SAR-005</t>
  </si>
  <si>
    <t>SARJETA TIPO 1 - 50 X 5 CM, I = 3 %, PADRÃO DEOP-MG</t>
  </si>
  <si>
    <t>3.4</t>
  </si>
  <si>
    <t>3.5</t>
  </si>
  <si>
    <t>3.6</t>
  </si>
  <si>
    <t>3.7</t>
  </si>
  <si>
    <t>URB-001</t>
  </si>
  <si>
    <t xml:space="preserve">URBANIZAÇÃO E OBRAS COMPLEMENTARES                          </t>
  </si>
  <si>
    <t>4.1</t>
  </si>
  <si>
    <t>URB-MFC-005</t>
  </si>
  <si>
    <t>MEIO-FIO DE CONCRETO PRÉ-MOLDADO TIPO A - (12 X 16,7 X 35) CM</t>
  </si>
  <si>
    <t>4.2</t>
  </si>
  <si>
    <t>4.3</t>
  </si>
  <si>
    <t>LIM-GER-005</t>
  </si>
  <si>
    <t xml:space="preserve">LIMPEZA GERAL DE OBRA </t>
  </si>
  <si>
    <t>OBRA: CALÇAMENTO COM BLOQUETE</t>
  </si>
  <si>
    <t>DRENAGEM</t>
  </si>
  <si>
    <t xml:space="preserve">URBANIZAÇÃO E OBRAS COMPLEMENTARES       </t>
  </si>
  <si>
    <t>URB-RAM-005</t>
  </si>
  <si>
    <t>RAMPA PARA ACESSO DE DEFICIENTE, EM CONCRETO SIMPLES FCK = 25
MPA, DESEMPENADA, COM PINTURA INDICATIVA, 02 DEMÃOS</t>
  </si>
  <si>
    <t>4.4</t>
  </si>
  <si>
    <t>4.5</t>
  </si>
  <si>
    <t>4.6</t>
  </si>
  <si>
    <t xml:space="preserve">TOTAL DA 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</si>
  <si>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 (FRENTE: PINTURA AUTOMOTIVA FUNDO AZUL, TEXTO: PLOTTER DE RECORTE PELÍCULA BRANCA E PARTE INFERIOR: APLICAÇÃO DAS MARCAS EM COR CONFORME MANUAL DE IDENTIDADE VISUAL DO GOVERNO DE MINAS</t>
  </si>
  <si>
    <t>PLACA ESMALTADA P/ IDENTIFICAÇÃO NR DE RUA, DIMENSÕES 45X25CM</t>
  </si>
  <si>
    <t>SINAP-72947</t>
  </si>
  <si>
    <t>MERCADO</t>
  </si>
  <si>
    <t>SINALIZAÇÃO HORIZONTAL COM TINTA RETRORREFLETIVA A  BASE DE RESINA ACR</t>
  </si>
  <si>
    <t>TOTAL GERAL</t>
  </si>
  <si>
    <t>2.6</t>
  </si>
  <si>
    <t>2.7</t>
  </si>
  <si>
    <t>2.8</t>
  </si>
  <si>
    <t>2.9</t>
  </si>
  <si>
    <t>2.10</t>
  </si>
  <si>
    <t>2.11</t>
  </si>
  <si>
    <t>2.12</t>
  </si>
  <si>
    <t>3.8</t>
  </si>
  <si>
    <t>3.9</t>
  </si>
  <si>
    <t>3.10</t>
  </si>
  <si>
    <t>3.11</t>
  </si>
  <si>
    <t>3.12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</si>
  <si>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</si>
  <si>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</si>
  <si>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</si>
  <si>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</si>
  <si>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</si>
  <si>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</si>
  <si>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</si>
  <si>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</si>
  <si>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</si>
  <si>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</si>
  <si>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</si>
  <si>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</si>
  <si>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</si>
  <si>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</si>
  <si>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</si>
  <si>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</si>
  <si>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</si>
  <si>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</si>
  <si>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</si>
  <si>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</si>
  <si>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</si>
  <si>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</si>
  <si>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</si>
  <si>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</si>
  <si>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</si>
  <si>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</si>
  <si>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</si>
  <si>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</si>
  <si>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</si>
  <si>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</si>
  <si>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</si>
  <si>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</si>
  <si>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</si>
  <si>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</si>
  <si>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</si>
  <si>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</si>
  <si>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</si>
  <si>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</si>
  <si>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</si>
  <si>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</si>
  <si>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</si>
  <si>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Rua Projetada 1</t>
  </si>
  <si>
    <t>Rua Projetada 2</t>
  </si>
  <si>
    <t>Rua Projetada 3</t>
  </si>
  <si>
    <t>Rua 02</t>
  </si>
  <si>
    <t>Rua Antônio Ferreira Neri</t>
  </si>
  <si>
    <t>total</t>
  </si>
  <si>
    <t>8.1</t>
  </si>
  <si>
    <t>8.2</t>
  </si>
  <si>
    <t>8.3</t>
  </si>
  <si>
    <t>8.4</t>
  </si>
  <si>
    <t>8.5</t>
  </si>
  <si>
    <t>8.6</t>
  </si>
  <si>
    <t>8.7</t>
  </si>
  <si>
    <t>8.8</t>
  </si>
  <si>
    <t>Rua Celestino Ferraz</t>
  </si>
  <si>
    <t>8.9</t>
  </si>
  <si>
    <t>8.10</t>
  </si>
  <si>
    <t>8.11</t>
  </si>
  <si>
    <t>8.12</t>
  </si>
  <si>
    <t>Rua Juvêncio Silva</t>
  </si>
  <si>
    <t>REGULARIZAÇÃO</t>
  </si>
  <si>
    <t>PASSEIO</t>
  </si>
  <si>
    <t>TER-REG-010</t>
  </si>
  <si>
    <t>REGULARIZAÇÃO E COMPACTAÇÃO DE TERRENO COM PLACA
VIBRATÓRIA</t>
  </si>
  <si>
    <t>URB-PAS-005</t>
  </si>
  <si>
    <t>PASSEIOS DE CONCRETO E = 8 CM, FCK = 15 MPA PADRÃO PREFEITURA</t>
  </si>
  <si>
    <t>5.12</t>
  </si>
  <si>
    <t>5.13</t>
  </si>
  <si>
    <t>Rua João XXIII</t>
  </si>
  <si>
    <t>CORONEL XAVIER CHAVES</t>
  </si>
  <si>
    <t>PREFEITURA:  CORONEL XAVIER CHAVES</t>
  </si>
  <si>
    <t>REGIÃO/MÊS DE REFERÊNCIA: Região Leste - DEZ./2015</t>
  </si>
  <si>
    <t>,</t>
  </si>
  <si>
    <t>UNID.</t>
  </si>
  <si>
    <t>MERCADO LOCAL</t>
  </si>
  <si>
    <t>Rua João XXIII -  Trecho 2</t>
  </si>
  <si>
    <t>Novembro</t>
  </si>
  <si>
    <t>Nov. 2016</t>
  </si>
  <si>
    <t xml:space="preserve">(COMP. X LARG. )95,98M X 1,07M =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</si>
</sst>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0.0000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  <numFmt numFmtId="180" formatCode="0.000%"/>
  </numFmts>
  <fonts count="81">
    <font>
      <sz val="10"/>
      <name val="Arial"/>
      <family val="0"/>
    </font>
    <font>
      <b/>
      <sz val="13"/>
      <name val="Amerigo BT"/>
      <family val="2"/>
    </font>
    <font>
      <sz val="13"/>
      <name val="Amerigo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merigo BT"/>
      <family val="2"/>
    </font>
    <font>
      <sz val="10"/>
      <name val="Amerigo BT"/>
      <family val="2"/>
    </font>
    <font>
      <b/>
      <sz val="13"/>
      <color indexed="10"/>
      <name val="Amerigo BT"/>
      <family val="0"/>
    </font>
    <font>
      <sz val="10"/>
      <color indexed="10"/>
      <name val="Arial"/>
      <family val="2"/>
    </font>
    <font>
      <b/>
      <sz val="9"/>
      <name val="Amerigo BT"/>
      <family val="0"/>
    </font>
    <font>
      <b/>
      <sz val="11"/>
      <name val="Amerigo BT"/>
      <family val="0"/>
    </font>
    <font>
      <u val="single"/>
      <sz val="10"/>
      <name val="Amerigo BT"/>
      <family val="0"/>
    </font>
    <font>
      <b/>
      <sz val="14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merigo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merigo BT"/>
      <family val="2"/>
    </font>
    <font>
      <b/>
      <sz val="10"/>
      <color indexed="30"/>
      <name val="Amerigo BT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30"/>
      <name val="Amerigo BT"/>
      <family val="2"/>
    </font>
    <font>
      <sz val="10"/>
      <color indexed="30"/>
      <name val="Arial"/>
      <family val="2"/>
    </font>
    <font>
      <sz val="10"/>
      <color indexed="30"/>
      <name val="Amerigo BT"/>
      <family val="2"/>
    </font>
    <font>
      <b/>
      <sz val="11"/>
      <color indexed="10"/>
      <name val="Arial"/>
      <family val="2"/>
    </font>
    <font>
      <b/>
      <sz val="12"/>
      <color indexed="10"/>
      <name val="Amerigo BT"/>
      <family val="2"/>
    </font>
    <font>
      <b/>
      <u val="single"/>
      <sz val="12"/>
      <color indexed="10"/>
      <name val="Amerigo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3"/>
      <color rgb="FFFF0000"/>
      <name val="Amerigo BT"/>
      <family val="2"/>
    </font>
    <font>
      <sz val="10"/>
      <color rgb="FFFF0000"/>
      <name val="Arial"/>
      <family val="2"/>
    </font>
    <font>
      <b/>
      <sz val="10"/>
      <color rgb="FFFF0000"/>
      <name val="Amerigo BT"/>
      <family val="2"/>
    </font>
    <font>
      <b/>
      <sz val="10"/>
      <color rgb="FF0070C0"/>
      <name val="Amerigo BT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70C0"/>
      <name val="Amerigo BT"/>
      <family val="2"/>
    </font>
    <font>
      <sz val="10"/>
      <color rgb="FF0070C0"/>
      <name val="Arial"/>
      <family val="2"/>
    </font>
    <font>
      <sz val="10"/>
      <color rgb="FF0070C0"/>
      <name val="Amerigo BT"/>
      <family val="2"/>
    </font>
    <font>
      <b/>
      <sz val="11"/>
      <color rgb="FFFF0000"/>
      <name val="Arial"/>
      <family val="2"/>
    </font>
    <font>
      <b/>
      <sz val="12"/>
      <color rgb="FFFF0000"/>
      <name val="Amerigo BT"/>
      <family val="2"/>
    </font>
    <font>
      <b/>
      <u val="single"/>
      <sz val="12"/>
      <color rgb="FFFF0000"/>
      <name val="Amerigo B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2" fontId="6" fillId="0" borderId="0" xfId="50" applyNumberFormat="1" applyFont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2" fontId="5" fillId="0" borderId="0" xfId="50" applyNumberFormat="1" applyFont="1" applyBorder="1">
      <alignment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70" fontId="5" fillId="0" borderId="10" xfId="47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9" fillId="33" borderId="10" xfId="47" applyFont="1" applyFill="1" applyBorder="1" applyAlignment="1" applyProtection="1">
      <alignment horizontal="right"/>
      <protection/>
    </xf>
    <xf numFmtId="170" fontId="9" fillId="33" borderId="10" xfId="47" applyFont="1" applyFill="1" applyBorder="1" applyAlignment="1" applyProtection="1">
      <alignment horizontal="center"/>
      <protection/>
    </xf>
    <xf numFmtId="170" fontId="9" fillId="33" borderId="11" xfId="47" applyFont="1" applyFill="1" applyBorder="1" applyAlignment="1" applyProtection="1">
      <alignment horizontal="right"/>
      <protection/>
    </xf>
    <xf numFmtId="10" fontId="9" fillId="34" borderId="12" xfId="52" applyNumberFormat="1" applyFont="1" applyFill="1" applyBorder="1" applyAlignment="1" applyProtection="1">
      <alignment horizontal="center"/>
      <protection/>
    </xf>
    <xf numFmtId="9" fontId="9" fillId="34" borderId="12" xfId="52" applyFont="1" applyFill="1" applyBorder="1" applyAlignment="1" applyProtection="1">
      <alignment horizontal="center"/>
      <protection/>
    </xf>
    <xf numFmtId="2" fontId="9" fillId="0" borderId="13" xfId="50" applyNumberFormat="1" applyFont="1" applyBorder="1" applyAlignment="1">
      <alignment horizontal="center"/>
      <protection/>
    </xf>
    <xf numFmtId="170" fontId="0" fillId="0" borderId="0" xfId="47" applyFont="1" applyAlignment="1">
      <alignment/>
    </xf>
    <xf numFmtId="170" fontId="9" fillId="33" borderId="10" xfId="47" applyNumberFormat="1" applyFont="1" applyFill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vertical="distributed" wrapText="1"/>
    </xf>
    <xf numFmtId="2" fontId="9" fillId="0" borderId="10" xfId="50" applyNumberFormat="1" applyFont="1" applyBorder="1">
      <alignment/>
      <protection/>
    </xf>
    <xf numFmtId="0" fontId="0" fillId="36" borderId="0" xfId="0" applyFill="1" applyAlignment="1">
      <alignment/>
    </xf>
    <xf numFmtId="2" fontId="6" fillId="36" borderId="0" xfId="50" applyNumberFormat="1" applyFont="1" applyFill="1" applyBorder="1">
      <alignment/>
      <protection/>
    </xf>
    <xf numFmtId="0" fontId="1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left"/>
    </xf>
    <xf numFmtId="2" fontId="5" fillId="36" borderId="0" xfId="50" applyNumberFormat="1" applyFont="1" applyFill="1" applyBorder="1">
      <alignment/>
      <protection/>
    </xf>
    <xf numFmtId="9" fontId="9" fillId="36" borderId="12" xfId="52" applyFont="1" applyFill="1" applyBorder="1" applyAlignment="1" applyProtection="1">
      <alignment horizontal="center"/>
      <protection/>
    </xf>
    <xf numFmtId="10" fontId="9" fillId="36" borderId="12" xfId="52" applyNumberFormat="1" applyFont="1" applyFill="1" applyBorder="1" applyAlignment="1" applyProtection="1">
      <alignment horizontal="center"/>
      <protection/>
    </xf>
    <xf numFmtId="170" fontId="9" fillId="36" borderId="10" xfId="47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2" fontId="9" fillId="36" borderId="0" xfId="50" applyNumberFormat="1" applyFont="1" applyFill="1" applyBorder="1" applyAlignment="1">
      <alignment horizontal="center"/>
      <protection/>
    </xf>
    <xf numFmtId="2" fontId="15" fillId="0" borderId="0" xfId="63" applyNumberFormat="1" applyFont="1" applyAlignment="1">
      <alignment horizontal="center" wrapText="1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2" fontId="16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9" fontId="9" fillId="33" borderId="10" xfId="52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distributed" wrapText="1"/>
    </xf>
    <xf numFmtId="0" fontId="14" fillId="0" borderId="0" xfId="0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170" fontId="11" fillId="36" borderId="0" xfId="0" applyNumberFormat="1" applyFont="1" applyFill="1" applyAlignment="1">
      <alignment/>
    </xf>
    <xf numFmtId="0" fontId="9" fillId="36" borderId="0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6" fillId="0" borderId="0" xfId="50" applyNumberFormat="1" applyFont="1" applyBorder="1" applyAlignment="1">
      <alignment horizontal="center"/>
      <protection/>
    </xf>
    <xf numFmtId="2" fontId="6" fillId="36" borderId="0" xfId="50" applyNumberFormat="1" applyFont="1" applyFill="1" applyBorder="1" applyAlignment="1">
      <alignment horizontal="center"/>
      <protection/>
    </xf>
    <xf numFmtId="2" fontId="6" fillId="0" borderId="0" xfId="50" applyNumberFormat="1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36" borderId="0" xfId="0" applyFill="1" applyBorder="1" applyAlignment="1">
      <alignment/>
    </xf>
    <xf numFmtId="2" fontId="5" fillId="0" borderId="0" xfId="50" applyNumberFormat="1" applyFont="1" applyBorder="1" applyAlignment="1">
      <alignment/>
      <protection/>
    </xf>
    <xf numFmtId="9" fontId="9" fillId="34" borderId="15" xfId="52" applyFont="1" applyFill="1" applyBorder="1" applyAlignment="1" applyProtection="1">
      <alignment horizontal="center"/>
      <protection/>
    </xf>
    <xf numFmtId="170" fontId="9" fillId="33" borderId="16" xfId="47" applyFont="1" applyFill="1" applyBorder="1" applyAlignment="1" applyProtection="1">
      <alignment horizontal="center"/>
      <protection/>
    </xf>
    <xf numFmtId="2" fontId="9" fillId="0" borderId="17" xfId="50" applyNumberFormat="1" applyFont="1" applyBorder="1">
      <alignment/>
      <protection/>
    </xf>
    <xf numFmtId="170" fontId="9" fillId="33" borderId="17" xfId="47" applyFont="1" applyFill="1" applyBorder="1" applyAlignment="1" applyProtection="1">
      <alignment horizontal="center"/>
      <protection/>
    </xf>
    <xf numFmtId="170" fontId="9" fillId="36" borderId="17" xfId="47" applyFont="1" applyFill="1" applyBorder="1" applyAlignment="1" applyProtection="1">
      <alignment horizontal="center"/>
      <protection/>
    </xf>
    <xf numFmtId="0" fontId="19" fillId="37" borderId="1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0" fillId="38" borderId="0" xfId="0" applyFill="1" applyBorder="1" applyAlignment="1">
      <alignment/>
    </xf>
    <xf numFmtId="2" fontId="9" fillId="36" borderId="0" xfId="50" applyNumberFormat="1" applyFont="1" applyFill="1" applyBorder="1" applyAlignment="1">
      <alignment horizontal="centerContinuous"/>
      <protection/>
    </xf>
    <xf numFmtId="9" fontId="9" fillId="36" borderId="18" xfId="52" applyFont="1" applyFill="1" applyBorder="1" applyAlignment="1" applyProtection="1">
      <alignment horizontal="center"/>
      <protection/>
    </xf>
    <xf numFmtId="170" fontId="9" fillId="36" borderId="11" xfId="47" applyFont="1" applyFill="1" applyBorder="1" applyAlignment="1" applyProtection="1">
      <alignment horizontal="center"/>
      <protection/>
    </xf>
    <xf numFmtId="170" fontId="9" fillId="36" borderId="19" xfId="47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9" fillId="0" borderId="20" xfId="50" applyNumberFormat="1" applyFont="1" applyBorder="1" applyAlignment="1">
      <alignment horizontal="centerContinuous"/>
      <protection/>
    </xf>
    <xf numFmtId="2" fontId="9" fillId="33" borderId="21" xfId="50" applyNumberFormat="1" applyFont="1" applyFill="1" applyBorder="1" applyAlignment="1">
      <alignment horizontal="centerContinuous"/>
      <protection/>
    </xf>
    <xf numFmtId="2" fontId="9" fillId="36" borderId="22" xfId="50" applyNumberFormat="1" applyFont="1" applyFill="1" applyBorder="1" applyAlignment="1">
      <alignment horizontal="centerContinuous"/>
      <protection/>
    </xf>
    <xf numFmtId="2" fontId="9" fillId="0" borderId="23" xfId="50" applyNumberFormat="1" applyFont="1" applyBorder="1" applyAlignment="1">
      <alignment horizontal="centerContinuous"/>
      <protection/>
    </xf>
    <xf numFmtId="2" fontId="9" fillId="33" borderId="21" xfId="50" applyNumberFormat="1" applyFont="1" applyFill="1" applyBorder="1" applyAlignment="1">
      <alignment horizontal="center"/>
      <protection/>
    </xf>
    <xf numFmtId="2" fontId="9" fillId="0" borderId="10" xfId="50" applyNumberFormat="1" applyFont="1" applyBorder="1" applyAlignment="1">
      <alignment horizontal="centerContinuous"/>
      <protection/>
    </xf>
    <xf numFmtId="2" fontId="9" fillId="0" borderId="10" xfId="50" applyNumberFormat="1" applyFont="1" applyBorder="1" applyAlignment="1">
      <alignment horizontal="center"/>
      <protection/>
    </xf>
    <xf numFmtId="2" fontId="9" fillId="36" borderId="10" xfId="50" applyNumberFormat="1" applyFont="1" applyFill="1" applyBorder="1" applyAlignment="1">
      <alignment horizontal="center"/>
      <protection/>
    </xf>
    <xf numFmtId="2" fontId="9" fillId="0" borderId="10" xfId="50" applyNumberFormat="1" applyFont="1" applyBorder="1" applyAlignment="1" applyProtection="1">
      <alignment horizontal="centerContinuous"/>
      <protection locked="0"/>
    </xf>
    <xf numFmtId="2" fontId="9" fillId="36" borderId="10" xfId="50" applyNumberFormat="1" applyFont="1" applyFill="1" applyBorder="1" applyAlignment="1">
      <alignment horizontal="centerContinuous"/>
      <protection/>
    </xf>
    <xf numFmtId="0" fontId="8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 vertical="distributed" wrapText="1"/>
    </xf>
    <xf numFmtId="171" fontId="0" fillId="39" borderId="0" xfId="63" applyFont="1" applyFill="1" applyBorder="1" applyAlignment="1">
      <alignment/>
    </xf>
    <xf numFmtId="171" fontId="0" fillId="39" borderId="0" xfId="63" applyFont="1" applyFill="1" applyBorder="1" applyAlignment="1">
      <alignment vertical="distributed" wrapText="1"/>
    </xf>
    <xf numFmtId="0" fontId="0" fillId="39" borderId="0" xfId="0" applyFont="1" applyFill="1" applyBorder="1" applyAlignment="1">
      <alignment vertical="distributed" wrapText="1"/>
    </xf>
    <xf numFmtId="0" fontId="68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68" fillId="35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distributed" wrapText="1"/>
    </xf>
    <xf numFmtId="0" fontId="8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vertical="distributed" wrapText="1"/>
    </xf>
    <xf numFmtId="0" fontId="0" fillId="35" borderId="0" xfId="0" applyFont="1" applyFill="1" applyBorder="1" applyAlignment="1">
      <alignment vertical="distributed" wrapText="1"/>
    </xf>
    <xf numFmtId="0" fontId="70" fillId="35" borderId="0" xfId="0" applyFont="1" applyFill="1" applyBorder="1" applyAlignment="1">
      <alignment horizontal="center" vertical="distributed" wrapText="1"/>
    </xf>
    <xf numFmtId="0" fontId="70" fillId="35" borderId="0" xfId="0" applyFont="1" applyFill="1" applyBorder="1" applyAlignment="1">
      <alignment vertical="distributed" wrapText="1"/>
    </xf>
    <xf numFmtId="0" fontId="15" fillId="0" borderId="0" xfId="0" applyFont="1" applyAlignment="1">
      <alignment horizontal="center"/>
    </xf>
    <xf numFmtId="10" fontId="5" fillId="0" borderId="10" xfId="50" applyNumberFormat="1" applyFont="1" applyBorder="1" applyAlignment="1" applyProtection="1">
      <alignment horizontal="center"/>
      <protection/>
    </xf>
    <xf numFmtId="170" fontId="5" fillId="36" borderId="10" xfId="47" applyFont="1" applyFill="1" applyBorder="1" applyAlignment="1" applyProtection="1">
      <alignment horizontal="center"/>
      <protection/>
    </xf>
    <xf numFmtId="9" fontId="5" fillId="0" borderId="10" xfId="52" applyNumberFormat="1" applyFont="1" applyBorder="1" applyAlignment="1" applyProtection="1">
      <alignment horizontal="center"/>
      <protection locked="0"/>
    </xf>
    <xf numFmtId="9" fontId="5" fillId="34" borderId="10" xfId="52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5" fillId="0" borderId="12" xfId="47" applyFont="1" applyFill="1" applyBorder="1" applyAlignment="1" applyProtection="1">
      <alignment horizontal="right"/>
      <protection/>
    </xf>
    <xf numFmtId="10" fontId="5" fillId="0" borderId="12" xfId="50" applyNumberFormat="1" applyFont="1" applyFill="1" applyBorder="1" applyAlignment="1" applyProtection="1">
      <alignment horizontal="center"/>
      <protection/>
    </xf>
    <xf numFmtId="10" fontId="5" fillId="36" borderId="12" xfId="50" applyNumberFormat="1" applyFont="1" applyFill="1" applyBorder="1" applyAlignment="1" applyProtection="1">
      <alignment horizontal="center"/>
      <protection/>
    </xf>
    <xf numFmtId="10" fontId="5" fillId="0" borderId="12" xfId="52" applyNumberFormat="1" applyFont="1" applyFill="1" applyBorder="1" applyAlignment="1" applyProtection="1">
      <alignment horizontal="center"/>
      <protection locked="0"/>
    </xf>
    <xf numFmtId="9" fontId="5" fillId="34" borderId="12" xfId="52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9" fontId="5" fillId="0" borderId="10" xfId="52" applyFont="1" applyBorder="1" applyAlignment="1" applyProtection="1">
      <alignment horizontal="center"/>
      <protection/>
    </xf>
    <xf numFmtId="9" fontId="5" fillId="36" borderId="10" xfId="52" applyFont="1" applyFill="1" applyBorder="1" applyAlignment="1" applyProtection="1">
      <alignment horizontal="center"/>
      <protection/>
    </xf>
    <xf numFmtId="170" fontId="5" fillId="34" borderId="10" xfId="47" applyFont="1" applyFill="1" applyBorder="1" applyAlignment="1">
      <alignment horizontal="center"/>
    </xf>
    <xf numFmtId="9" fontId="5" fillId="36" borderId="10" xfId="50" applyNumberFormat="1" applyFont="1" applyFill="1" applyBorder="1" applyAlignment="1" applyProtection="1">
      <alignment horizontal="center"/>
      <protection/>
    </xf>
    <xf numFmtId="170" fontId="5" fillId="34" borderId="10" xfId="47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9" fontId="5" fillId="36" borderId="17" xfId="52" applyFont="1" applyFill="1" applyBorder="1" applyAlignment="1" applyProtection="1">
      <alignment horizontal="center"/>
      <protection/>
    </xf>
    <xf numFmtId="170" fontId="11" fillId="39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0" fillId="40" borderId="0" xfId="47" applyFont="1" applyFill="1" applyAlignment="1">
      <alignment/>
    </xf>
    <xf numFmtId="2" fontId="9" fillId="0" borderId="26" xfId="50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2" fontId="9" fillId="0" borderId="28" xfId="50" applyNumberFormat="1" applyFont="1" applyBorder="1" applyAlignment="1">
      <alignment horizontal="centerContinuous"/>
      <protection/>
    </xf>
    <xf numFmtId="2" fontId="9" fillId="0" borderId="20" xfId="50" applyNumberFormat="1" applyFont="1" applyBorder="1" applyAlignment="1">
      <alignment horizontal="center"/>
      <protection/>
    </xf>
    <xf numFmtId="2" fontId="12" fillId="0" borderId="12" xfId="0" applyNumberFormat="1" applyFont="1" applyBorder="1" applyAlignment="1">
      <alignment wrapText="1"/>
    </xf>
    <xf numFmtId="0" fontId="0" fillId="0" borderId="22" xfId="0" applyBorder="1" applyAlignment="1">
      <alignment/>
    </xf>
    <xf numFmtId="2" fontId="11" fillId="0" borderId="10" xfId="0" applyNumberFormat="1" applyFont="1" applyBorder="1" applyAlignment="1">
      <alignment/>
    </xf>
    <xf numFmtId="10" fontId="5" fillId="34" borderId="10" xfId="50" applyNumberFormat="1" applyFont="1" applyFill="1" applyBorder="1" applyAlignment="1" applyProtection="1">
      <alignment horizontal="center"/>
      <protection/>
    </xf>
    <xf numFmtId="10" fontId="5" fillId="0" borderId="17" xfId="52" applyNumberFormat="1" applyFont="1" applyBorder="1" applyAlignment="1" applyProtection="1">
      <alignment horizontal="center"/>
      <protection/>
    </xf>
    <xf numFmtId="170" fontId="68" fillId="40" borderId="0" xfId="0" applyNumberFormat="1" applyFont="1" applyFill="1" applyAlignment="1">
      <alignment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vertical="distributed" wrapText="1"/>
    </xf>
    <xf numFmtId="0" fontId="70" fillId="40" borderId="10" xfId="0" applyFont="1" applyFill="1" applyBorder="1" applyAlignment="1">
      <alignment horizontal="center" vertical="distributed" wrapText="1"/>
    </xf>
    <xf numFmtId="171" fontId="70" fillId="39" borderId="0" xfId="63" applyFont="1" applyFill="1" applyBorder="1" applyAlignment="1">
      <alignment vertical="distributed" wrapText="1"/>
    </xf>
    <xf numFmtId="0" fontId="70" fillId="39" borderId="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0" fillId="39" borderId="10" xfId="0" applyFont="1" applyFill="1" applyBorder="1" applyAlignment="1">
      <alignment vertical="distributed" wrapText="1"/>
    </xf>
    <xf numFmtId="0" fontId="70" fillId="40" borderId="26" xfId="0" applyFont="1" applyFill="1" applyBorder="1" applyAlignment="1">
      <alignment horizontal="center" vertical="distributed" wrapText="1"/>
    </xf>
    <xf numFmtId="2" fontId="18" fillId="0" borderId="0" xfId="0" applyNumberFormat="1" applyFont="1" applyFill="1" applyBorder="1" applyAlignment="1">
      <alignment horizontal="right" vertical="distributed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distributed" wrapText="1"/>
    </xf>
    <xf numFmtId="0" fontId="0" fillId="35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distributed" wrapText="1"/>
    </xf>
    <xf numFmtId="0" fontId="70" fillId="40" borderId="0" xfId="0" applyFont="1" applyFill="1" applyBorder="1" applyAlignment="1">
      <alignment horizontal="center" vertical="distributed" wrapText="1"/>
    </xf>
    <xf numFmtId="0" fontId="0" fillId="40" borderId="26" xfId="0" applyFont="1" applyFill="1" applyBorder="1" applyAlignment="1">
      <alignment horizontal="center" vertical="distributed" wrapText="1"/>
    </xf>
    <xf numFmtId="0" fontId="0" fillId="40" borderId="10" xfId="0" applyFont="1" applyFill="1" applyBorder="1" applyAlignment="1">
      <alignment horizontal="center" vertical="distributed" wrapText="1"/>
    </xf>
    <xf numFmtId="0" fontId="0" fillId="40" borderId="10" xfId="0" applyFont="1" applyFill="1" applyBorder="1" applyAlignment="1">
      <alignment vertical="distributed" wrapText="1"/>
    </xf>
    <xf numFmtId="0" fontId="0" fillId="40" borderId="0" xfId="0" applyFont="1" applyFill="1" applyBorder="1" applyAlignment="1">
      <alignment vertical="distributed" wrapText="1"/>
    </xf>
    <xf numFmtId="0" fontId="0" fillId="40" borderId="0" xfId="0" applyFont="1" applyFill="1" applyBorder="1" applyAlignment="1">
      <alignment horizontal="center" vertical="distributed" wrapText="1"/>
    </xf>
    <xf numFmtId="2" fontId="70" fillId="40" borderId="26" xfId="0" applyNumberFormat="1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distributed" wrapText="1"/>
    </xf>
    <xf numFmtId="0" fontId="13" fillId="0" borderId="0" xfId="0" applyFont="1" applyFill="1" applyBorder="1" applyAlignment="1">
      <alignment horizontal="center" vertical="distributed" wrapText="1"/>
    </xf>
    <xf numFmtId="0" fontId="71" fillId="41" borderId="0" xfId="0" applyFont="1" applyFill="1" applyBorder="1" applyAlignment="1">
      <alignment horizontal="center" vertical="distributed" wrapText="1"/>
    </xf>
    <xf numFmtId="0" fontId="13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right" vertical="distributed" wrapText="1"/>
    </xf>
    <xf numFmtId="2" fontId="13" fillId="0" borderId="0" xfId="0" applyNumberFormat="1" applyFont="1" applyFill="1" applyBorder="1" applyAlignment="1">
      <alignment horizontal="right" vertical="distributed" wrapText="1"/>
    </xf>
    <xf numFmtId="0" fontId="13" fillId="0" borderId="0" xfId="0" applyFont="1" applyFill="1" applyBorder="1" applyAlignment="1">
      <alignment horizontal="left" vertical="distributed" wrapText="1"/>
    </xf>
    <xf numFmtId="0" fontId="18" fillId="0" borderId="0" xfId="0" applyFont="1" applyFill="1" applyBorder="1" applyAlignment="1">
      <alignment horizontal="left" vertical="distributed" wrapText="1"/>
    </xf>
    <xf numFmtId="0" fontId="11" fillId="0" borderId="0" xfId="0" applyFont="1" applyFill="1" applyBorder="1" applyAlignment="1">
      <alignment horizontal="right" vertical="distributed" wrapText="1"/>
    </xf>
    <xf numFmtId="0" fontId="11" fillId="0" borderId="0" xfId="0" applyFont="1" applyFill="1" applyBorder="1" applyAlignment="1">
      <alignment horizontal="center" vertical="distributed" wrapText="1"/>
    </xf>
    <xf numFmtId="0" fontId="12" fillId="0" borderId="0" xfId="0" applyFont="1" applyFill="1" applyBorder="1" applyAlignment="1">
      <alignment horizontal="center" vertical="distributed" wrapText="1"/>
    </xf>
    <xf numFmtId="0" fontId="11" fillId="38" borderId="26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 vertical="distributed" wrapText="1"/>
    </xf>
    <xf numFmtId="2" fontId="70" fillId="40" borderId="0" xfId="0" applyNumberFormat="1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right"/>
    </xf>
    <xf numFmtId="2" fontId="5" fillId="0" borderId="29" xfId="50" applyNumberFormat="1" applyFont="1" applyBorder="1">
      <alignment/>
      <protection/>
    </xf>
    <xf numFmtId="2" fontId="5" fillId="0" borderId="26" xfId="50" applyNumberFormat="1" applyFont="1" applyBorder="1">
      <alignment/>
      <protection/>
    </xf>
    <xf numFmtId="2" fontId="5" fillId="0" borderId="10" xfId="50" applyNumberFormat="1" applyFont="1" applyBorder="1" applyAlignment="1">
      <alignment horizontal="center"/>
      <protection/>
    </xf>
    <xf numFmtId="2" fontId="5" fillId="36" borderId="10" xfId="50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/>
    </xf>
    <xf numFmtId="10" fontId="0" fillId="40" borderId="0" xfId="52" applyNumberFormat="1" applyFont="1" applyFill="1" applyAlignment="1">
      <alignment/>
    </xf>
    <xf numFmtId="0" fontId="72" fillId="0" borderId="0" xfId="0" applyFont="1" applyFill="1" applyBorder="1" applyAlignment="1">
      <alignment horizontal="center" vertical="distributed" wrapText="1"/>
    </xf>
    <xf numFmtId="0" fontId="13" fillId="39" borderId="0" xfId="0" applyFont="1" applyFill="1" applyBorder="1" applyAlignment="1">
      <alignment horizontal="center" vertical="distributed" wrapText="1"/>
    </xf>
    <xf numFmtId="0" fontId="0" fillId="39" borderId="0" xfId="0" applyFont="1" applyFill="1" applyBorder="1" applyAlignment="1">
      <alignment horizontal="right" vertical="distributed" wrapText="1"/>
    </xf>
    <xf numFmtId="0" fontId="12" fillId="39" borderId="0" xfId="0" applyFont="1" applyFill="1" applyBorder="1" applyAlignment="1">
      <alignment horizontal="left" vertical="distributed" wrapText="1"/>
    </xf>
    <xf numFmtId="0" fontId="11" fillId="0" borderId="1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170" fontId="0" fillId="40" borderId="0" xfId="47" applyFont="1" applyFill="1" applyAlignment="1">
      <alignment/>
    </xf>
    <xf numFmtId="0" fontId="11" fillId="0" borderId="32" xfId="0" applyFont="1" applyFill="1" applyBorder="1" applyAlignment="1">
      <alignment horizontal="center" vertical="center"/>
    </xf>
    <xf numFmtId="10" fontId="11" fillId="0" borderId="33" xfId="52" applyNumberFormat="1" applyFont="1" applyFill="1" applyBorder="1" applyAlignment="1">
      <alignment horizontal="center" vertical="center"/>
    </xf>
    <xf numFmtId="170" fontId="0" fillId="42" borderId="0" xfId="0" applyNumberFormat="1" applyFill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2" fontId="21" fillId="0" borderId="38" xfId="63" applyNumberFormat="1" applyFont="1" applyFill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40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2" fontId="5" fillId="0" borderId="41" xfId="63" applyNumberFormat="1" applyFont="1" applyFill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170" fontId="5" fillId="0" borderId="41" xfId="47" applyFont="1" applyBorder="1" applyAlignment="1">
      <alignment horizontal="center" vertical="center" wrapText="1"/>
    </xf>
    <xf numFmtId="170" fontId="5" fillId="0" borderId="42" xfId="47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1" fillId="0" borderId="40" xfId="0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2" fontId="21" fillId="0" borderId="41" xfId="63" applyNumberFormat="1" applyFont="1" applyFill="1" applyBorder="1" applyAlignment="1">
      <alignment horizontal="center" vertical="center" wrapText="1"/>
    </xf>
    <xf numFmtId="4" fontId="21" fillId="0" borderId="41" xfId="0" applyNumberFormat="1" applyFont="1" applyBorder="1" applyAlignment="1">
      <alignment horizontal="center" vertical="center" wrapText="1"/>
    </xf>
    <xf numFmtId="170" fontId="73" fillId="0" borderId="41" xfId="47" applyFont="1" applyBorder="1" applyAlignment="1">
      <alignment horizontal="center" vertical="center" wrapText="1"/>
    </xf>
    <xf numFmtId="170" fontId="20" fillId="39" borderId="42" xfId="47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4" fontId="73" fillId="0" borderId="41" xfId="0" applyNumberFormat="1" applyFont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left" vertical="center" wrapText="1"/>
    </xf>
    <xf numFmtId="2" fontId="5" fillId="39" borderId="41" xfId="63" applyNumberFormat="1" applyFont="1" applyFill="1" applyBorder="1" applyAlignment="1">
      <alignment horizontal="center" vertical="center" wrapText="1"/>
    </xf>
    <xf numFmtId="4" fontId="5" fillId="39" borderId="41" xfId="0" applyNumberFormat="1" applyFont="1" applyFill="1" applyBorder="1" applyAlignment="1">
      <alignment horizontal="center" vertical="center" wrapText="1"/>
    </xf>
    <xf numFmtId="170" fontId="5" fillId="39" borderId="41" xfId="47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5" fillId="0" borderId="41" xfId="0" applyFont="1" applyBorder="1" applyAlignment="1">
      <alignment horizontal="center" vertical="center" wrapText="1"/>
    </xf>
    <xf numFmtId="170" fontId="20" fillId="0" borderId="42" xfId="47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 horizontal="center" vertical="center" wrapText="1"/>
    </xf>
    <xf numFmtId="0" fontId="21" fillId="39" borderId="40" xfId="0" applyFont="1" applyFill="1" applyBorder="1" applyAlignment="1">
      <alignment horizontal="center" vertical="center" wrapText="1"/>
    </xf>
    <xf numFmtId="0" fontId="21" fillId="39" borderId="41" xfId="0" applyFont="1" applyFill="1" applyBorder="1" applyAlignment="1">
      <alignment horizontal="center" vertical="center" wrapText="1"/>
    </xf>
    <xf numFmtId="0" fontId="21" fillId="39" borderId="41" xfId="0" applyFont="1" applyFill="1" applyBorder="1" applyAlignment="1">
      <alignment horizontal="left" vertical="center" wrapText="1"/>
    </xf>
    <xf numFmtId="2" fontId="21" fillId="39" borderId="41" xfId="63" applyNumberFormat="1" applyFont="1" applyFill="1" applyBorder="1" applyAlignment="1">
      <alignment horizontal="center" vertical="center" wrapText="1"/>
    </xf>
    <xf numFmtId="4" fontId="21" fillId="39" borderId="4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20" fillId="39" borderId="40" xfId="0" applyFont="1" applyFill="1" applyBorder="1" applyAlignment="1">
      <alignment horizontal="center" vertical="center" wrapText="1"/>
    </xf>
    <xf numFmtId="49" fontId="20" fillId="39" borderId="41" xfId="0" applyNumberFormat="1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left" vertical="center" wrapText="1"/>
    </xf>
    <xf numFmtId="4" fontId="73" fillId="39" borderId="41" xfId="0" applyNumberFormat="1" applyFont="1" applyFill="1" applyBorder="1" applyAlignment="1">
      <alignment horizontal="center" vertical="center" wrapText="1"/>
    </xf>
    <xf numFmtId="4" fontId="21" fillId="39" borderId="42" xfId="0" applyNumberFormat="1" applyFont="1" applyFill="1" applyBorder="1" applyAlignment="1">
      <alignment horizontal="center" vertical="center" wrapText="1"/>
    </xf>
    <xf numFmtId="170" fontId="5" fillId="39" borderId="42" xfId="47" applyFont="1" applyFill="1" applyBorder="1" applyAlignment="1">
      <alignment horizontal="center" vertical="center" wrapText="1"/>
    </xf>
    <xf numFmtId="170" fontId="11" fillId="40" borderId="43" xfId="47" applyFont="1" applyFill="1" applyBorder="1" applyAlignment="1">
      <alignment horizontal="center" vertical="center" wrapText="1"/>
    </xf>
    <xf numFmtId="2" fontId="74" fillId="0" borderId="44" xfId="0" applyNumberFormat="1" applyFont="1" applyFill="1" applyBorder="1" applyAlignment="1">
      <alignment vertical="center"/>
    </xf>
    <xf numFmtId="2" fontId="74" fillId="0" borderId="45" xfId="0" applyNumberFormat="1" applyFont="1" applyFill="1" applyBorder="1" applyAlignment="1">
      <alignment vertical="center"/>
    </xf>
    <xf numFmtId="2" fontId="74" fillId="0" borderId="44" xfId="0" applyNumberFormat="1" applyFont="1" applyFill="1" applyBorder="1" applyAlignment="1">
      <alignment horizontal="center" vertical="center"/>
    </xf>
    <xf numFmtId="1" fontId="74" fillId="0" borderId="46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distributed" wrapText="1"/>
    </xf>
    <xf numFmtId="0" fontId="11" fillId="38" borderId="0" xfId="0" applyFont="1" applyFill="1" applyBorder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4" xfId="0" applyFont="1" applyBorder="1" applyAlignment="1">
      <alignment horizontal="right" vertical="center" wrapText="1"/>
    </xf>
    <xf numFmtId="0" fontId="76" fillId="35" borderId="0" xfId="0" applyFont="1" applyFill="1" applyBorder="1" applyAlignment="1">
      <alignment vertical="distributed" wrapText="1"/>
    </xf>
    <xf numFmtId="0" fontId="76" fillId="35" borderId="0" xfId="0" applyFont="1" applyFill="1" applyBorder="1" applyAlignment="1">
      <alignment horizontal="center" vertical="distributed" wrapText="1"/>
    </xf>
    <xf numFmtId="0" fontId="72" fillId="0" borderId="0" xfId="0" applyFont="1" applyFill="1" applyBorder="1" applyAlignment="1">
      <alignment horizontal="center" vertical="distributed" wrapText="1"/>
    </xf>
    <xf numFmtId="0" fontId="76" fillId="35" borderId="26" xfId="0" applyFont="1" applyFill="1" applyBorder="1" applyAlignment="1">
      <alignment horizontal="center" vertical="distributed" wrapText="1"/>
    </xf>
    <xf numFmtId="0" fontId="76" fillId="35" borderId="10" xfId="0" applyFont="1" applyFill="1" applyBorder="1" applyAlignment="1">
      <alignment horizontal="center" vertical="distributed" wrapText="1"/>
    </xf>
    <xf numFmtId="171" fontId="76" fillId="39" borderId="0" xfId="63" applyFont="1" applyFill="1" applyBorder="1" applyAlignment="1">
      <alignment vertical="distributed" wrapText="1"/>
    </xf>
    <xf numFmtId="0" fontId="76" fillId="39" borderId="0" xfId="0" applyFont="1" applyFill="1" applyBorder="1" applyAlignment="1">
      <alignment vertical="distributed" wrapText="1"/>
    </xf>
    <xf numFmtId="0" fontId="72" fillId="0" borderId="0" xfId="0" applyFont="1" applyFill="1" applyBorder="1" applyAlignment="1">
      <alignment horizontal="left" vertical="distributed" wrapText="1"/>
    </xf>
    <xf numFmtId="0" fontId="68" fillId="0" borderId="46" xfId="0" applyFont="1" applyBorder="1" applyAlignment="1">
      <alignment/>
    </xf>
    <xf numFmtId="0" fontId="68" fillId="0" borderId="44" xfId="0" applyFont="1" applyBorder="1" applyAlignment="1">
      <alignment/>
    </xf>
    <xf numFmtId="170" fontId="74" fillId="0" borderId="45" xfId="47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distributed" wrapText="1"/>
    </xf>
    <xf numFmtId="0" fontId="13" fillId="39" borderId="0" xfId="0" applyFont="1" applyFill="1" applyBorder="1" applyAlignment="1">
      <alignment horizontal="left" vertical="distributed" wrapText="1"/>
    </xf>
    <xf numFmtId="0" fontId="13" fillId="0" borderId="0" xfId="0" applyFont="1" applyFill="1" applyBorder="1" applyAlignment="1">
      <alignment horizontal="left" vertical="distributed" wrapText="1"/>
    </xf>
    <xf numFmtId="0" fontId="77" fillId="0" borderId="0" xfId="0" applyFont="1" applyFill="1" applyBorder="1" applyAlignment="1">
      <alignment horizontal="left" vertical="distributed" wrapText="1"/>
    </xf>
    <xf numFmtId="0" fontId="0" fillId="35" borderId="0" xfId="0" applyFill="1" applyBorder="1" applyAlignment="1">
      <alignment horizontal="left"/>
    </xf>
    <xf numFmtId="0" fontId="78" fillId="0" borderId="0" xfId="0" applyFont="1" applyFill="1" applyBorder="1" applyAlignment="1">
      <alignment/>
    </xf>
    <xf numFmtId="2" fontId="71" fillId="39" borderId="0" xfId="0" applyNumberFormat="1" applyFont="1" applyFill="1" applyBorder="1" applyAlignment="1">
      <alignment horizontal="right" vertical="distributed" wrapText="1"/>
    </xf>
    <xf numFmtId="2" fontId="71" fillId="0" borderId="0" xfId="0" applyNumberFormat="1" applyFont="1" applyFill="1" applyBorder="1" applyAlignment="1">
      <alignment horizontal="right" vertical="distributed" wrapText="1"/>
    </xf>
    <xf numFmtId="0" fontId="79" fillId="0" borderId="0" xfId="0" applyFont="1" applyFill="1" applyBorder="1" applyAlignment="1">
      <alignment vertical="distributed" wrapText="1"/>
    </xf>
    <xf numFmtId="0" fontId="11" fillId="40" borderId="26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 vertical="center"/>
    </xf>
    <xf numFmtId="0" fontId="71" fillId="41" borderId="0" xfId="0" applyFont="1" applyFill="1" applyBorder="1" applyAlignment="1">
      <alignment horizontal="center" vertical="distributed"/>
    </xf>
    <xf numFmtId="0" fontId="70" fillId="35" borderId="0" xfId="0" applyFont="1" applyFill="1" applyBorder="1" applyAlignment="1">
      <alignment horizontal="center" vertical="distributed"/>
    </xf>
    <xf numFmtId="0" fontId="70" fillId="35" borderId="0" xfId="0" applyFont="1" applyFill="1" applyBorder="1" applyAlignment="1">
      <alignment vertical="distributed"/>
    </xf>
    <xf numFmtId="0" fontId="72" fillId="0" borderId="0" xfId="0" applyFont="1" applyFill="1" applyBorder="1" applyAlignment="1">
      <alignment horizontal="center" vertical="distributed"/>
    </xf>
    <xf numFmtId="0" fontId="76" fillId="35" borderId="0" xfId="0" applyFont="1" applyFill="1" applyBorder="1" applyAlignment="1">
      <alignment vertical="distributed"/>
    </xf>
    <xf numFmtId="0" fontId="76" fillId="35" borderId="0" xfId="0" applyFont="1" applyFill="1" applyBorder="1" applyAlignment="1">
      <alignment horizontal="center" vertical="distributed"/>
    </xf>
    <xf numFmtId="0" fontId="13" fillId="39" borderId="0" xfId="0" applyFont="1" applyFill="1" applyBorder="1" applyAlignment="1">
      <alignment horizontal="center" vertical="distributed"/>
    </xf>
    <xf numFmtId="0" fontId="13" fillId="39" borderId="0" xfId="0" applyFont="1" applyFill="1" applyBorder="1" applyAlignment="1">
      <alignment horizontal="left" vertical="distributed"/>
    </xf>
    <xf numFmtId="0" fontId="0" fillId="39" borderId="0" xfId="0" applyFont="1" applyFill="1" applyBorder="1" applyAlignment="1">
      <alignment horizontal="right" vertical="distributed"/>
    </xf>
    <xf numFmtId="2" fontId="71" fillId="39" borderId="0" xfId="0" applyNumberFormat="1" applyFont="1" applyFill="1" applyBorder="1" applyAlignment="1">
      <alignment horizontal="right" vertical="distributed"/>
    </xf>
    <xf numFmtId="0" fontId="12" fillId="39" borderId="0" xfId="0" applyFont="1" applyFill="1" applyBorder="1" applyAlignment="1">
      <alignment horizontal="left" vertical="distributed"/>
    </xf>
    <xf numFmtId="2" fontId="70" fillId="40" borderId="0" xfId="0" applyNumberFormat="1" applyFont="1" applyFill="1" applyBorder="1" applyAlignment="1">
      <alignment horizontal="center" vertical="distributed"/>
    </xf>
    <xf numFmtId="0" fontId="70" fillId="40" borderId="0" xfId="0" applyFont="1" applyFill="1" applyBorder="1" applyAlignment="1">
      <alignment horizontal="center" vertical="distributed"/>
    </xf>
    <xf numFmtId="0" fontId="0" fillId="39" borderId="0" xfId="0" applyFont="1" applyFill="1" applyBorder="1" applyAlignment="1">
      <alignment vertical="distributed"/>
    </xf>
    <xf numFmtId="0" fontId="13" fillId="0" borderId="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right" vertical="distributed"/>
    </xf>
    <xf numFmtId="2" fontId="12" fillId="0" borderId="0" xfId="0" applyNumberFormat="1" applyFont="1" applyFill="1" applyBorder="1" applyAlignment="1">
      <alignment horizontal="right" vertical="distributed"/>
    </xf>
    <xf numFmtId="0" fontId="12" fillId="0" borderId="0" xfId="0" applyFont="1" applyFill="1" applyBorder="1" applyAlignment="1">
      <alignment horizontal="left" vertical="distributed"/>
    </xf>
    <xf numFmtId="2" fontId="71" fillId="0" borderId="0" xfId="0" applyNumberFormat="1" applyFont="1" applyFill="1" applyBorder="1" applyAlignment="1">
      <alignment horizontal="right" vertical="distributed"/>
    </xf>
    <xf numFmtId="0" fontId="72" fillId="0" borderId="0" xfId="0" applyFont="1" applyFill="1" applyBorder="1" applyAlignment="1">
      <alignment horizontal="center" vertical="distributed"/>
    </xf>
    <xf numFmtId="0" fontId="76" fillId="35" borderId="26" xfId="0" applyFont="1" applyFill="1" applyBorder="1" applyAlignment="1">
      <alignment horizontal="center" vertical="distributed"/>
    </xf>
    <xf numFmtId="0" fontId="76" fillId="35" borderId="1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center" vertical="distributed"/>
    </xf>
    <xf numFmtId="2" fontId="70" fillId="40" borderId="26" xfId="0" applyNumberFormat="1" applyFont="1" applyFill="1" applyBorder="1" applyAlignment="1">
      <alignment horizontal="center" vertical="distributed"/>
    </xf>
    <xf numFmtId="0" fontId="70" fillId="40" borderId="10" xfId="0" applyFont="1" applyFill="1" applyBorder="1" applyAlignment="1">
      <alignment horizontal="center" vertical="distributed"/>
    </xf>
    <xf numFmtId="0" fontId="70" fillId="40" borderId="26" xfId="0" applyFont="1" applyFill="1" applyBorder="1" applyAlignment="1">
      <alignment horizontal="center" vertical="distributed"/>
    </xf>
    <xf numFmtId="171" fontId="70" fillId="39" borderId="0" xfId="63" applyFont="1" applyFill="1" applyBorder="1" applyAlignment="1">
      <alignment vertical="distributed"/>
    </xf>
    <xf numFmtId="0" fontId="70" fillId="39" borderId="0" xfId="0" applyFont="1" applyFill="1" applyBorder="1" applyAlignment="1">
      <alignment vertical="distributed"/>
    </xf>
    <xf numFmtId="0" fontId="77" fillId="0" borderId="0" xfId="0" applyFont="1" applyFill="1" applyBorder="1" applyAlignment="1">
      <alignment horizontal="left" vertical="distributed"/>
    </xf>
    <xf numFmtId="0" fontId="75" fillId="0" borderId="0" xfId="0" applyFont="1" applyFill="1" applyBorder="1" applyAlignment="1">
      <alignment vertical="distributed"/>
    </xf>
    <xf numFmtId="0" fontId="79" fillId="0" borderId="0" xfId="0" applyFont="1" applyFill="1" applyBorder="1" applyAlignment="1">
      <alignment vertical="distributed"/>
    </xf>
    <xf numFmtId="171" fontId="76" fillId="39" borderId="0" xfId="63" applyFont="1" applyFill="1" applyBorder="1" applyAlignment="1">
      <alignment vertical="distributed"/>
    </xf>
    <xf numFmtId="0" fontId="76" fillId="39" borderId="0" xfId="0" applyFont="1" applyFill="1" applyBorder="1" applyAlignment="1">
      <alignment vertical="distributed"/>
    </xf>
    <xf numFmtId="0" fontId="0" fillId="38" borderId="0" xfId="0" applyFill="1" applyBorder="1" applyAlignment="1">
      <alignment/>
    </xf>
    <xf numFmtId="0" fontId="72" fillId="0" borderId="0" xfId="0" applyFont="1" applyFill="1" applyBorder="1" applyAlignment="1">
      <alignment horizontal="left" vertical="distributed"/>
    </xf>
    <xf numFmtId="0" fontId="0" fillId="35" borderId="0" xfId="0" applyFont="1" applyFill="1" applyBorder="1" applyAlignment="1">
      <alignment horizontal="center" vertical="distributed"/>
    </xf>
    <xf numFmtId="171" fontId="0" fillId="39" borderId="0" xfId="63" applyFont="1" applyFill="1" applyBorder="1" applyAlignment="1">
      <alignment/>
    </xf>
    <xf numFmtId="0" fontId="0" fillId="0" borderId="0" xfId="0" applyFont="1" applyFill="1" applyBorder="1" applyAlignment="1">
      <alignment horizontal="right" vertical="distributed"/>
    </xf>
    <xf numFmtId="1" fontId="12" fillId="0" borderId="0" xfId="0" applyNumberFormat="1" applyFont="1" applyFill="1" applyBorder="1" applyAlignment="1">
      <alignment horizontal="right" vertical="distributed"/>
    </xf>
    <xf numFmtId="0" fontId="12" fillId="0" borderId="0" xfId="0" applyFont="1" applyFill="1" applyBorder="1" applyAlignment="1">
      <alignment horizontal="left" vertical="distributed"/>
    </xf>
    <xf numFmtId="0" fontId="0" fillId="35" borderId="0" xfId="0" applyFont="1" applyFill="1" applyBorder="1" applyAlignment="1">
      <alignment horizontal="center" vertical="distributed"/>
    </xf>
    <xf numFmtId="0" fontId="0" fillId="39" borderId="0" xfId="0" applyFont="1" applyFill="1" applyBorder="1" applyAlignment="1">
      <alignment vertical="distributed"/>
    </xf>
    <xf numFmtId="2" fontId="13" fillId="0" borderId="0" xfId="0" applyNumberFormat="1" applyFont="1" applyFill="1" applyBorder="1" applyAlignment="1">
      <alignment horizontal="right" vertical="distributed"/>
    </xf>
    <xf numFmtId="0" fontId="13" fillId="0" borderId="0" xfId="0" applyFont="1" applyFill="1" applyBorder="1" applyAlignment="1">
      <alignment horizontal="left" vertical="distributed"/>
    </xf>
    <xf numFmtId="0" fontId="0" fillId="40" borderId="26" xfId="0" applyFont="1" applyFill="1" applyBorder="1" applyAlignment="1">
      <alignment horizontal="center" vertical="distributed"/>
    </xf>
    <xf numFmtId="0" fontId="0" fillId="40" borderId="10" xfId="0" applyFont="1" applyFill="1" applyBorder="1" applyAlignment="1">
      <alignment horizontal="center" vertical="distributed"/>
    </xf>
    <xf numFmtId="0" fontId="0" fillId="40" borderId="10" xfId="0" applyFont="1" applyFill="1" applyBorder="1" applyAlignment="1">
      <alignment vertical="distributed"/>
    </xf>
    <xf numFmtId="0" fontId="0" fillId="40" borderId="0" xfId="0" applyFont="1" applyFill="1" applyBorder="1" applyAlignment="1">
      <alignment vertical="distributed"/>
    </xf>
    <xf numFmtId="2" fontId="18" fillId="0" borderId="0" xfId="0" applyNumberFormat="1" applyFont="1" applyFill="1" applyBorder="1" applyAlignment="1">
      <alignment horizontal="right" vertical="distributed"/>
    </xf>
    <xf numFmtId="0" fontId="18" fillId="0" borderId="0" xfId="0" applyFont="1" applyFill="1" applyBorder="1" applyAlignment="1">
      <alignment horizontal="left" vertical="distributed"/>
    </xf>
    <xf numFmtId="0" fontId="11" fillId="0" borderId="0" xfId="0" applyFont="1" applyFill="1" applyBorder="1" applyAlignment="1">
      <alignment horizontal="right" vertical="distributed"/>
    </xf>
    <xf numFmtId="0" fontId="0" fillId="40" borderId="0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vertical="distributed"/>
    </xf>
    <xf numFmtId="0" fontId="0" fillId="0" borderId="0" xfId="0" applyFont="1" applyFill="1" applyBorder="1" applyAlignment="1">
      <alignment horizontal="right" vertical="distributed"/>
    </xf>
    <xf numFmtId="171" fontId="0" fillId="39" borderId="0" xfId="63" applyFont="1" applyFill="1" applyBorder="1" applyAlignment="1">
      <alignment vertical="distributed"/>
    </xf>
    <xf numFmtId="0" fontId="1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2" fillId="0" borderId="0" xfId="0" applyFont="1" applyFill="1" applyBorder="1" applyAlignment="1">
      <alignment vertical="distributed"/>
    </xf>
    <xf numFmtId="0" fontId="13" fillId="40" borderId="0" xfId="0" applyFont="1" applyFill="1" applyBorder="1" applyAlignment="1">
      <alignment horizontal="center" vertical="distributed"/>
    </xf>
    <xf numFmtId="0" fontId="13" fillId="40" borderId="0" xfId="0" applyFont="1" applyFill="1" applyBorder="1" applyAlignment="1">
      <alignment horizontal="left" vertical="distributed"/>
    </xf>
    <xf numFmtId="0" fontId="0" fillId="40" borderId="0" xfId="0" applyFont="1" applyFill="1" applyBorder="1" applyAlignment="1">
      <alignment horizontal="right" vertical="distributed"/>
    </xf>
    <xf numFmtId="2" fontId="71" fillId="40" borderId="0" xfId="0" applyNumberFormat="1" applyFont="1" applyFill="1" applyBorder="1" applyAlignment="1">
      <alignment horizontal="right" vertical="distributed"/>
    </xf>
    <xf numFmtId="0" fontId="12" fillId="40" borderId="0" xfId="0" applyFont="1" applyFill="1" applyBorder="1" applyAlignment="1">
      <alignment horizontal="left" vertical="distributed"/>
    </xf>
    <xf numFmtId="0" fontId="0" fillId="40" borderId="0" xfId="0" applyFont="1" applyFill="1" applyBorder="1" applyAlignment="1">
      <alignment horizontal="center" vertical="distributed"/>
    </xf>
    <xf numFmtId="171" fontId="0" fillId="40" borderId="0" xfId="63" applyFont="1" applyFill="1" applyBorder="1" applyAlignment="1">
      <alignment/>
    </xf>
    <xf numFmtId="0" fontId="0" fillId="40" borderId="0" xfId="0" applyFont="1" applyFill="1" applyBorder="1" applyAlignment="1">
      <alignment vertical="distributed"/>
    </xf>
    <xf numFmtId="2" fontId="12" fillId="40" borderId="0" xfId="0" applyNumberFormat="1" applyFont="1" applyFill="1" applyBorder="1" applyAlignment="1">
      <alignment horizontal="right" vertical="distributed"/>
    </xf>
    <xf numFmtId="0" fontId="0" fillId="40" borderId="0" xfId="0" applyFont="1" applyFill="1" applyBorder="1" applyAlignment="1">
      <alignment horizontal="right" vertical="distributed"/>
    </xf>
    <xf numFmtId="2" fontId="80" fillId="41" borderId="0" xfId="0" applyNumberFormat="1" applyFont="1" applyFill="1" applyBorder="1" applyAlignment="1">
      <alignment vertical="distributed"/>
    </xf>
    <xf numFmtId="0" fontId="80" fillId="41" borderId="0" xfId="0" applyFont="1" applyFill="1" applyBorder="1" applyAlignment="1">
      <alignment vertical="distributed"/>
    </xf>
    <xf numFmtId="17" fontId="11" fillId="0" borderId="31" xfId="0" applyNumberFormat="1" applyFont="1" applyFill="1" applyBorder="1" applyAlignment="1">
      <alignment vertical="center"/>
    </xf>
    <xf numFmtId="17" fontId="1" fillId="0" borderId="0" xfId="0" applyNumberFormat="1" applyFont="1" applyFill="1" applyBorder="1" applyAlignment="1">
      <alignment/>
    </xf>
    <xf numFmtId="0" fontId="21" fillId="39" borderId="47" xfId="0" applyFont="1" applyFill="1" applyBorder="1" applyAlignment="1">
      <alignment horizontal="center" vertical="center" wrapText="1"/>
    </xf>
    <xf numFmtId="0" fontId="21" fillId="39" borderId="48" xfId="0" applyFont="1" applyFill="1" applyBorder="1" applyAlignment="1">
      <alignment horizontal="center" vertical="center" wrapText="1"/>
    </xf>
    <xf numFmtId="0" fontId="21" fillId="39" borderId="48" xfId="0" applyFont="1" applyFill="1" applyBorder="1" applyAlignment="1">
      <alignment horizontal="left" vertical="center" wrapText="1"/>
    </xf>
    <xf numFmtId="2" fontId="21" fillId="39" borderId="48" xfId="63" applyNumberFormat="1" applyFont="1" applyFill="1" applyBorder="1" applyAlignment="1">
      <alignment horizontal="center" vertical="center" wrapText="1"/>
    </xf>
    <xf numFmtId="4" fontId="21" fillId="39" borderId="48" xfId="0" applyNumberFormat="1" applyFont="1" applyFill="1" applyBorder="1" applyAlignment="1">
      <alignment horizontal="center" vertical="center" wrapText="1"/>
    </xf>
    <xf numFmtId="170" fontId="73" fillId="39" borderId="48" xfId="47" applyFont="1" applyFill="1" applyBorder="1" applyAlignment="1">
      <alignment horizontal="center" vertical="center" wrapText="1"/>
    </xf>
    <xf numFmtId="170" fontId="5" fillId="0" borderId="48" xfId="47" applyFont="1" applyBorder="1" applyAlignment="1">
      <alignment horizontal="center" vertical="center" wrapText="1"/>
    </xf>
    <xf numFmtId="170" fontId="20" fillId="39" borderId="49" xfId="47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distributed" wrapText="1"/>
    </xf>
    <xf numFmtId="0" fontId="13" fillId="40" borderId="0" xfId="0" applyFont="1" applyFill="1" applyBorder="1" applyAlignment="1">
      <alignment horizontal="left" vertical="distributed" wrapText="1"/>
    </xf>
    <xf numFmtId="2" fontId="12" fillId="40" borderId="0" xfId="0" applyNumberFormat="1" applyFont="1" applyFill="1" applyBorder="1" applyAlignment="1">
      <alignment horizontal="right" vertical="distributed" wrapText="1"/>
    </xf>
    <xf numFmtId="0" fontId="12" fillId="40" borderId="0" xfId="0" applyFont="1" applyFill="1" applyBorder="1" applyAlignment="1">
      <alignment horizontal="left" vertical="distributed" wrapText="1"/>
    </xf>
    <xf numFmtId="49" fontId="5" fillId="39" borderId="41" xfId="0" applyNumberFormat="1" applyFont="1" applyFill="1" applyBorder="1" applyAlignment="1">
      <alignment horizontal="center" vertical="center" wrapText="1"/>
    </xf>
    <xf numFmtId="4" fontId="0" fillId="39" borderId="0" xfId="0" applyNumberFormat="1" applyFill="1" applyAlignment="1">
      <alignment/>
    </xf>
    <xf numFmtId="0" fontId="5" fillId="0" borderId="0" xfId="0" applyFont="1" applyFill="1" applyBorder="1" applyAlignment="1">
      <alignment horizontal="left" vertical="distributed" wrapText="1"/>
    </xf>
    <xf numFmtId="0" fontId="0" fillId="40" borderId="0" xfId="0" applyFont="1" applyFill="1" applyBorder="1" applyAlignment="1">
      <alignment horizontal="right" vertical="distributed" wrapText="1"/>
    </xf>
    <xf numFmtId="2" fontId="0" fillId="40" borderId="26" xfId="0" applyNumberFormat="1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distributed" wrapText="1"/>
    </xf>
    <xf numFmtId="2" fontId="80" fillId="41" borderId="0" xfId="0" applyNumberFormat="1" applyFont="1" applyFill="1" applyBorder="1" applyAlignment="1">
      <alignment horizontal="center" vertical="distributed" wrapText="1"/>
    </xf>
    <xf numFmtId="0" fontId="80" fillId="41" borderId="0" xfId="0" applyFont="1" applyFill="1" applyBorder="1" applyAlignment="1">
      <alignment horizontal="center" vertical="distributed" wrapText="1"/>
    </xf>
    <xf numFmtId="2" fontId="11" fillId="0" borderId="44" xfId="0" applyNumberFormat="1" applyFont="1" applyBorder="1" applyAlignment="1">
      <alignment horizontal="left" vertical="center" wrapText="1"/>
    </xf>
    <xf numFmtId="2" fontId="11" fillId="0" borderId="45" xfId="0" applyNumberFormat="1" applyFont="1" applyBorder="1" applyAlignment="1">
      <alignment horizontal="left" vertical="center" wrapText="1"/>
    </xf>
    <xf numFmtId="0" fontId="74" fillId="0" borderId="44" xfId="0" applyFont="1" applyBorder="1" applyAlignment="1">
      <alignment horizontal="right"/>
    </xf>
    <xf numFmtId="2" fontId="11" fillId="0" borderId="50" xfId="0" applyNumberFormat="1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top"/>
    </xf>
    <xf numFmtId="0" fontId="11" fillId="0" borderId="57" xfId="0" applyFont="1" applyFill="1" applyBorder="1" applyAlignment="1">
      <alignment horizontal="left" vertical="top"/>
    </xf>
    <xf numFmtId="0" fontId="11" fillId="0" borderId="58" xfId="0" applyFont="1" applyFill="1" applyBorder="1" applyAlignment="1">
      <alignment horizontal="left" vertical="top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2" fontId="9" fillId="0" borderId="11" xfId="50" applyNumberFormat="1" applyFont="1" applyBorder="1" applyAlignment="1">
      <alignment horizontal="center"/>
      <protection/>
    </xf>
    <xf numFmtId="2" fontId="9" fillId="0" borderId="31" xfId="50" applyNumberFormat="1" applyFont="1" applyBorder="1" applyAlignment="1">
      <alignment horizontal="center"/>
      <protection/>
    </xf>
    <xf numFmtId="2" fontId="9" fillId="0" borderId="26" xfId="50" applyNumberFormat="1" applyFont="1" applyBorder="1" applyAlignment="1">
      <alignment horizontal="center"/>
      <protection/>
    </xf>
    <xf numFmtId="2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28</xdr:row>
      <xdr:rowOff>133350</xdr:rowOff>
    </xdr:from>
    <xdr:to>
      <xdr:col>3</xdr:col>
      <xdr:colOff>276225</xdr:colOff>
      <xdr:row>32</xdr:row>
      <xdr:rowOff>19050</xdr:rowOff>
    </xdr:to>
    <xdr:pic>
      <xdr:nvPicPr>
        <xdr:cNvPr id="1" name="Figura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829050"/>
          <a:ext cx="16002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1476375</xdr:colOff>
      <xdr:row>3</xdr:row>
      <xdr:rowOff>76200</xdr:rowOff>
    </xdr:to>
    <xdr:pic>
      <xdr:nvPicPr>
        <xdr:cNvPr id="1" name="Figura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6097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view="pageBreakPreview" zoomScale="98" zoomScaleNormal="91" zoomScaleSheetLayoutView="98" workbookViewId="0" topLeftCell="A1">
      <selection activeCell="I22" sqref="I22"/>
    </sheetView>
  </sheetViews>
  <sheetFormatPr defaultColWidth="7.00390625" defaultRowHeight="12.75"/>
  <cols>
    <col min="1" max="1" width="12.140625" style="51" customWidth="1"/>
    <col min="2" max="2" width="60.57421875" style="306" customWidth="1"/>
    <col min="3" max="3" width="85.28125" style="176" customWidth="1"/>
    <col min="4" max="4" width="12.28125" style="109" customWidth="1"/>
    <col min="5" max="5" width="12.28125" style="45" customWidth="1"/>
    <col min="6" max="6" width="9.57421875" style="51" customWidth="1"/>
    <col min="7" max="7" width="12.00390625" style="51" customWidth="1"/>
    <col min="8" max="8" width="11.57421875" style="30" customWidth="1"/>
    <col min="9" max="9" width="7.7109375" style="30" customWidth="1"/>
    <col min="10" max="10" width="14.8515625" style="30" customWidth="1"/>
    <col min="11" max="11" width="12.57421875" style="30" customWidth="1"/>
    <col min="12" max="15" width="7.00390625" style="30" customWidth="1"/>
    <col min="16" max="16384" width="7.00390625" style="30" customWidth="1"/>
  </cols>
  <sheetData>
    <row r="1" spans="1:5" ht="12.75">
      <c r="A1" s="186"/>
      <c r="B1" s="300"/>
      <c r="C1" s="170"/>
      <c r="D1" s="106"/>
      <c r="E1" s="187"/>
    </row>
    <row r="2" spans="1:5" ht="16.5">
      <c r="A2" s="404" t="s">
        <v>24</v>
      </c>
      <c r="B2" s="404"/>
      <c r="C2" s="404"/>
      <c r="D2" s="404"/>
      <c r="E2" s="187"/>
    </row>
    <row r="3" spans="1:5" ht="16.5">
      <c r="A3" s="404"/>
      <c r="B3" s="404"/>
      <c r="C3" s="404"/>
      <c r="D3" s="404"/>
      <c r="E3" s="187"/>
    </row>
    <row r="4" spans="1:5" ht="16.5">
      <c r="A4" s="188"/>
      <c r="B4" s="301"/>
      <c r="C4" s="171"/>
      <c r="D4" s="107"/>
      <c r="E4" s="187"/>
    </row>
    <row r="5" spans="1:5" ht="15">
      <c r="A5" s="164" t="s">
        <v>23</v>
      </c>
      <c r="B5" s="101"/>
      <c r="C5" s="172"/>
      <c r="D5" s="307"/>
      <c r="E5" s="187"/>
    </row>
    <row r="6" spans="1:5" ht="16.5">
      <c r="A6" s="113" t="s">
        <v>42</v>
      </c>
      <c r="B6" s="113" t="s">
        <v>222</v>
      </c>
      <c r="C6" s="173"/>
      <c r="D6" s="108"/>
      <c r="E6" s="187"/>
    </row>
    <row r="7" spans="1:5" ht="16.5">
      <c r="A7" s="101" t="s">
        <v>68</v>
      </c>
      <c r="B7" s="101" t="s">
        <v>216</v>
      </c>
      <c r="C7" s="174"/>
      <c r="D7" s="108"/>
      <c r="E7" s="187"/>
    </row>
    <row r="8" spans="1:5" ht="16.5">
      <c r="A8" s="189"/>
      <c r="B8" s="112"/>
      <c r="C8" s="172" t="s">
        <v>60</v>
      </c>
      <c r="D8" s="386" t="s">
        <v>223</v>
      </c>
      <c r="E8" s="187"/>
    </row>
    <row r="9" spans="1:7" s="29" customFormat="1" ht="12.75">
      <c r="A9" s="177"/>
      <c r="B9" s="302" t="s">
        <v>55</v>
      </c>
      <c r="C9" s="199" t="s">
        <v>25</v>
      </c>
      <c r="D9" s="200" t="s">
        <v>30</v>
      </c>
      <c r="E9" s="190" t="s">
        <v>31</v>
      </c>
      <c r="F9" s="53"/>
      <c r="G9" s="52"/>
    </row>
    <row r="10" spans="1:7" s="117" customFormat="1" ht="15.75">
      <c r="A10" s="192">
        <v>1</v>
      </c>
      <c r="B10" s="406" t="s">
        <v>215</v>
      </c>
      <c r="C10" s="407"/>
      <c r="D10" s="407"/>
      <c r="E10" s="407"/>
      <c r="F10" s="116"/>
      <c r="G10" s="116"/>
    </row>
    <row r="11" spans="1:7" s="289" customFormat="1" ht="15.75">
      <c r="A11" s="215"/>
      <c r="B11" s="405" t="s">
        <v>84</v>
      </c>
      <c r="C11" s="405"/>
      <c r="D11" s="405"/>
      <c r="E11" s="405"/>
      <c r="G11" s="290"/>
    </row>
    <row r="12" spans="1:7" s="183" customFormat="1" ht="12.75" hidden="1">
      <c r="A12" s="395" t="s">
        <v>22</v>
      </c>
      <c r="B12" s="396" t="s">
        <v>35</v>
      </c>
      <c r="C12" s="402" t="s">
        <v>220</v>
      </c>
      <c r="D12" s="397">
        <v>1</v>
      </c>
      <c r="E12" s="398" t="s">
        <v>31</v>
      </c>
      <c r="F12" s="403">
        <v>3</v>
      </c>
      <c r="G12" s="181">
        <v>1.5</v>
      </c>
    </row>
    <row r="13" spans="1:7" s="105" customFormat="1" ht="12.75">
      <c r="A13" s="216"/>
      <c r="B13" s="303"/>
      <c r="C13" s="217"/>
      <c r="D13" s="308"/>
      <c r="E13" s="218"/>
      <c r="F13" s="204"/>
      <c r="G13" s="179"/>
    </row>
    <row r="14" spans="1:7" s="31" customFormat="1" ht="12.75">
      <c r="A14" s="191" t="s">
        <v>22</v>
      </c>
      <c r="B14" s="304" t="s">
        <v>56</v>
      </c>
      <c r="C14" s="178" t="str">
        <f>C41</f>
        <v>(COMP. X LARG. ) 143,55M X 7,00M = </v>
      </c>
      <c r="D14" s="102">
        <f>D41</f>
        <v>1004.85</v>
      </c>
      <c r="E14" s="110" t="str">
        <f>E41</f>
        <v>M2</v>
      </c>
      <c r="F14" s="204">
        <v>143.55</v>
      </c>
      <c r="G14" s="179">
        <v>7</v>
      </c>
    </row>
    <row r="15" spans="1:7" s="31" customFormat="1" ht="12.75">
      <c r="A15" s="191"/>
      <c r="B15" s="304"/>
      <c r="C15" s="178"/>
      <c r="D15" s="309"/>
      <c r="E15" s="110"/>
      <c r="F15" s="204"/>
      <c r="G15" s="179"/>
    </row>
    <row r="16" spans="1:7" s="289" customFormat="1" ht="15.75">
      <c r="A16" s="291"/>
      <c r="B16" s="405" t="s">
        <v>91</v>
      </c>
      <c r="C16" s="405"/>
      <c r="D16" s="405"/>
      <c r="E16" s="405"/>
      <c r="F16" s="292"/>
      <c r="G16" s="293"/>
    </row>
    <row r="17" spans="1:11" s="31" customFormat="1" ht="12.75">
      <c r="A17" s="193" t="s">
        <v>57</v>
      </c>
      <c r="B17" s="304" t="s">
        <v>46</v>
      </c>
      <c r="C17" s="178" t="str">
        <f>"(COMP. X LARG. ) "&amp;TEXT(F17,"0,00")&amp;"M X "&amp;TEXT(G17,"0,00")&amp;"M = "</f>
        <v>(COMP. X LARG. ) 143,55M X 7,00M = </v>
      </c>
      <c r="D17" s="102">
        <f>ROUNDDOWN(F17*G17,2)</f>
        <v>1004.85</v>
      </c>
      <c r="E17" s="110" t="s">
        <v>38</v>
      </c>
      <c r="F17" s="185">
        <f>F14</f>
        <v>143.55</v>
      </c>
      <c r="G17" s="161">
        <f>G14</f>
        <v>7</v>
      </c>
      <c r="H17" s="117"/>
      <c r="I17" s="168">
        <v>200.65</v>
      </c>
      <c r="J17" s="117"/>
      <c r="K17" s="117"/>
    </row>
    <row r="18" spans="1:11" s="31" customFormat="1" ht="12.75">
      <c r="A18" s="193" t="s">
        <v>58</v>
      </c>
      <c r="B18" s="304" t="s">
        <v>45</v>
      </c>
      <c r="C18" s="178" t="str">
        <f>"ÁREA QUADRADA X ALTURA - "&amp;TEXT(F18,"0,00")&amp;"M2 X "&amp;TEXT(G18,"0,00")&amp;"M = "</f>
        <v>ÁREA QUADRADA X ALTURA - 1004,85M2 X 0,15M = </v>
      </c>
      <c r="D18" s="102">
        <f>ROUNDDOWN(F18*G18,2)</f>
        <v>150.72</v>
      </c>
      <c r="E18" s="110" t="s">
        <v>39</v>
      </c>
      <c r="F18" s="185">
        <f>D17</f>
        <v>1004.85</v>
      </c>
      <c r="G18" s="161">
        <v>0.15</v>
      </c>
      <c r="H18" s="117"/>
      <c r="I18" s="117"/>
      <c r="J18" s="117"/>
      <c r="K18" s="117"/>
    </row>
    <row r="19" spans="1:11" s="31" customFormat="1" ht="25.5">
      <c r="A19" s="193" t="s">
        <v>59</v>
      </c>
      <c r="B19" s="304" t="s">
        <v>47</v>
      </c>
      <c r="C19" s="178" t="str">
        <f>"(ÁREA  QUADRADA - ÁREA SARJETA) "&amp;TEXT(D17,"0,00")&amp;"M² - "&amp;TEXT(I21,"0,00")&amp;"M²(ÁREA DE SARJETA - LARG.="&amp;TEXT(G22,"0,00")&amp;"M) = "</f>
        <v>(ÁREA  QUADRADA - ÁREA SARJETA) 1004,85M² - 143,23M²(ÁREA DE SARJETA - LARG.=0,50M) = </v>
      </c>
      <c r="D19" s="102">
        <f>ROUNDDOWN(D17-I21,2)</f>
        <v>861.62</v>
      </c>
      <c r="E19" s="110" t="s">
        <v>38</v>
      </c>
      <c r="F19" s="116"/>
      <c r="G19" s="116"/>
      <c r="H19" s="162"/>
      <c r="I19" s="162"/>
      <c r="J19" s="163"/>
      <c r="K19" s="117"/>
    </row>
    <row r="20" spans="1:11" s="31" customFormat="1" ht="12.75">
      <c r="A20" s="193"/>
      <c r="B20" s="304"/>
      <c r="C20" s="178"/>
      <c r="D20" s="309"/>
      <c r="E20" s="110"/>
      <c r="F20" s="116"/>
      <c r="G20" s="116"/>
      <c r="H20" s="162"/>
      <c r="I20" s="162"/>
      <c r="J20" s="163"/>
      <c r="K20" s="117"/>
    </row>
    <row r="21" spans="1:10" s="289" customFormat="1" ht="15.75">
      <c r="A21" s="291">
        <v>2</v>
      </c>
      <c r="B21" s="305"/>
      <c r="C21" s="284" t="s">
        <v>120</v>
      </c>
      <c r="D21" s="310"/>
      <c r="E21" s="284"/>
      <c r="F21" s="284"/>
      <c r="G21" s="290"/>
      <c r="H21" s="294"/>
      <c r="I21" s="294">
        <f>F22*G22</f>
        <v>143.225</v>
      </c>
      <c r="J21" s="295"/>
    </row>
    <row r="22" spans="1:7" s="79" customFormat="1" ht="12.75">
      <c r="A22" s="193" t="s">
        <v>92</v>
      </c>
      <c r="B22" s="304" t="s">
        <v>50</v>
      </c>
      <c r="C22" s="178" t="s">
        <v>34</v>
      </c>
      <c r="D22" s="102">
        <f>F22</f>
        <v>286.45</v>
      </c>
      <c r="E22" s="110" t="s">
        <v>28</v>
      </c>
      <c r="F22" s="53">
        <f>13.18+15.81+14.46+31.54+20.99+39.38+3.96+7.66+40.1+21.48+18.18+13.09+15.52+17.45+13.65</f>
        <v>286.45</v>
      </c>
      <c r="G22" s="202">
        <v>0.5</v>
      </c>
    </row>
    <row r="23" spans="1:7" s="79" customFormat="1" ht="12.75">
      <c r="A23" s="193"/>
      <c r="B23" s="304"/>
      <c r="C23" s="178"/>
      <c r="D23" s="102"/>
      <c r="E23" s="110"/>
      <c r="F23" s="285"/>
      <c r="G23" s="285"/>
    </row>
    <row r="24" spans="1:11" s="31" customFormat="1" ht="12.75">
      <c r="A24" s="193"/>
      <c r="B24" s="304"/>
      <c r="C24" s="178"/>
      <c r="D24" s="309"/>
      <c r="E24" s="110"/>
      <c r="F24" s="116"/>
      <c r="G24" s="116"/>
      <c r="H24" s="162"/>
      <c r="I24" s="162"/>
      <c r="J24" s="163"/>
      <c r="K24" s="117"/>
    </row>
    <row r="25" spans="1:10" s="289" customFormat="1" ht="15.75">
      <c r="A25" s="291">
        <v>3</v>
      </c>
      <c r="B25" s="305"/>
      <c r="C25" s="284" t="s">
        <v>121</v>
      </c>
      <c r="D25" s="309"/>
      <c r="E25" s="296"/>
      <c r="F25" s="290"/>
      <c r="G25" s="290"/>
      <c r="H25" s="294"/>
      <c r="I25" s="294"/>
      <c r="J25" s="295"/>
    </row>
    <row r="26" spans="1:11" s="31" customFormat="1" ht="12.75">
      <c r="A26" s="193"/>
      <c r="B26" s="304"/>
      <c r="C26" s="178"/>
      <c r="D26" s="309"/>
      <c r="E26" s="110"/>
      <c r="F26" s="116"/>
      <c r="G26" s="116"/>
      <c r="H26" s="162"/>
      <c r="I26" s="162"/>
      <c r="J26" s="163"/>
      <c r="K26" s="117"/>
    </row>
    <row r="27" spans="1:10" s="31" customFormat="1" ht="12.75">
      <c r="A27" s="193" t="s">
        <v>40</v>
      </c>
      <c r="B27" s="304" t="s">
        <v>48</v>
      </c>
      <c r="C27" s="178" t="s">
        <v>33</v>
      </c>
      <c r="D27" s="102">
        <f>F27-G27+H27</f>
        <v>257.03</v>
      </c>
      <c r="E27" s="110" t="s">
        <v>28</v>
      </c>
      <c r="F27" s="53">
        <f>13.18+15.81+14.46+31.54+20.99+39.38+3.96+7.66+40.1+21.48+18.18+13.09+15.52+17.45+13.65</f>
        <v>286.45</v>
      </c>
      <c r="G27" s="53">
        <v>39.38</v>
      </c>
      <c r="H27" s="103">
        <v>9.96</v>
      </c>
      <c r="I27" s="103"/>
      <c r="J27" s="103"/>
    </row>
    <row r="28" spans="1:10" s="31" customFormat="1" ht="12.75">
      <c r="A28" s="193"/>
      <c r="B28" s="304"/>
      <c r="C28" s="178"/>
      <c r="D28" s="309"/>
      <c r="E28" s="110"/>
      <c r="F28" s="53"/>
      <c r="G28" s="53"/>
      <c r="H28" s="103"/>
      <c r="I28" s="103"/>
      <c r="J28" s="103"/>
    </row>
    <row r="29" spans="1:9" s="115" customFormat="1" ht="12.75">
      <c r="A29" s="193" t="s">
        <v>43</v>
      </c>
      <c r="B29" s="304" t="s">
        <v>41</v>
      </c>
      <c r="C29" s="194" t="s">
        <v>33</v>
      </c>
      <c r="D29" s="203">
        <v>2</v>
      </c>
      <c r="E29" s="190" t="s">
        <v>29</v>
      </c>
      <c r="F29" s="114"/>
      <c r="G29" s="114"/>
      <c r="H29" s="160"/>
      <c r="I29" s="160"/>
    </row>
    <row r="30" spans="1:9" s="115" customFormat="1" ht="12.75">
      <c r="A30" s="193"/>
      <c r="B30" s="304"/>
      <c r="C30" s="194"/>
      <c r="D30" s="309"/>
      <c r="E30" s="190"/>
      <c r="F30" s="114"/>
      <c r="G30" s="114"/>
      <c r="H30" s="160"/>
      <c r="I30" s="160"/>
    </row>
    <row r="31" spans="1:9" s="115" customFormat="1" ht="12.75">
      <c r="A31" s="193" t="s">
        <v>44</v>
      </c>
      <c r="B31" s="304" t="s">
        <v>51</v>
      </c>
      <c r="C31" s="178" t="str">
        <f>"(COMP. X LARGURA MÉDIA DA RUA  )  "&amp;TEXT(F31,"0,00")&amp;"M X "&amp;TEXT(G31,"0,00")&amp;"M ="</f>
        <v>(COMP. X LARGURA MÉDIA DA RUA  )  6,00M X 4,50M =</v>
      </c>
      <c r="D31" s="195">
        <f>F31*G31</f>
        <v>27</v>
      </c>
      <c r="E31" s="196" t="s">
        <v>38</v>
      </c>
      <c r="F31" s="180">
        <v>6</v>
      </c>
      <c r="G31" s="181">
        <v>4.5</v>
      </c>
      <c r="H31" s="182"/>
      <c r="I31" s="160"/>
    </row>
    <row r="32" spans="1:9" s="115" customFormat="1" ht="12.75" hidden="1">
      <c r="A32" s="193"/>
      <c r="B32" s="304"/>
      <c r="C32" s="178" t="str">
        <f>"(COMP. X LARGURA MÉDIA DA RUA  )  "&amp;TEXT(F32,"0,00")&amp;"M X "&amp;TEXT(G32,"0,00")&amp;"M ="</f>
        <v>(COMP. X LARGURA MÉDIA DA RUA  )  0,00M X 4,50M =</v>
      </c>
      <c r="D32" s="169">
        <v>0</v>
      </c>
      <c r="E32" s="197" t="s">
        <v>38</v>
      </c>
      <c r="F32" s="180">
        <v>0</v>
      </c>
      <c r="G32" s="181">
        <v>4.5</v>
      </c>
      <c r="H32" s="183"/>
      <c r="I32" s="160"/>
    </row>
    <row r="33" spans="1:9" s="115" customFormat="1" ht="12.75">
      <c r="A33" s="193"/>
      <c r="B33" s="304"/>
      <c r="C33" s="198" t="s">
        <v>32</v>
      </c>
      <c r="D33" s="102">
        <f>SUM(D31:D32)</f>
        <v>27</v>
      </c>
      <c r="E33" s="110" t="s">
        <v>38</v>
      </c>
      <c r="F33" s="184"/>
      <c r="G33" s="184"/>
      <c r="H33" s="183"/>
      <c r="I33" s="160"/>
    </row>
    <row r="34" spans="1:9" s="115" customFormat="1" ht="12.75">
      <c r="A34" s="193"/>
      <c r="B34" s="304"/>
      <c r="C34" s="178"/>
      <c r="D34" s="309"/>
      <c r="E34" s="110"/>
      <c r="F34" s="184"/>
      <c r="G34" s="184"/>
      <c r="H34" s="183"/>
      <c r="I34" s="160"/>
    </row>
    <row r="35" spans="1:9" s="115" customFormat="1" ht="12.75">
      <c r="A35" s="193"/>
      <c r="B35" s="304"/>
      <c r="C35" s="178"/>
      <c r="D35" s="309"/>
      <c r="E35" s="110"/>
      <c r="F35" s="184"/>
      <c r="G35" s="184"/>
      <c r="H35" s="183"/>
      <c r="I35" s="160"/>
    </row>
    <row r="36" spans="1:9" s="115" customFormat="1" ht="12.75" hidden="1">
      <c r="A36" s="193" t="s">
        <v>106</v>
      </c>
      <c r="B36" s="304" t="s">
        <v>52</v>
      </c>
      <c r="C36" s="194" t="s">
        <v>33</v>
      </c>
      <c r="D36" s="203">
        <v>1</v>
      </c>
      <c r="E36" s="190" t="s">
        <v>29</v>
      </c>
      <c r="F36" s="114"/>
      <c r="G36" s="114"/>
      <c r="H36" s="160"/>
      <c r="I36" s="160"/>
    </row>
    <row r="37" spans="1:10" s="115" customFormat="1" ht="25.5" hidden="1">
      <c r="A37" s="193" t="s">
        <v>107</v>
      </c>
      <c r="B37" s="304" t="s">
        <v>53</v>
      </c>
      <c r="C37" s="178" t="str">
        <f>"(ÁREA QUADRADA DA PLACA X QUANT. DE PLACAS ) "&amp;TEXT(J37,"0,00")&amp;"M2 X "&amp;TEXT(G37,"0")&amp;" = "</f>
        <v>(ÁREA QUADRADA DA PLACA X QUANT. DE PLACAS ) 0,07M2 X 1 = </v>
      </c>
      <c r="D37" s="102">
        <f>0.07*2</f>
        <v>0.14</v>
      </c>
      <c r="E37" s="190" t="s">
        <v>38</v>
      </c>
      <c r="F37" s="168">
        <f>0.3/2</f>
        <v>0.15</v>
      </c>
      <c r="G37" s="161">
        <v>1</v>
      </c>
      <c r="H37" s="167">
        <f>F37*F37</f>
        <v>0.0225</v>
      </c>
      <c r="I37" s="167">
        <v>3.14</v>
      </c>
      <c r="J37" s="167">
        <f>H37*I37</f>
        <v>0.07065</v>
      </c>
    </row>
    <row r="38" spans="1:10" s="31" customFormat="1" ht="25.5" hidden="1">
      <c r="A38" s="193" t="s">
        <v>108</v>
      </c>
      <c r="B38" s="304" t="s">
        <v>54</v>
      </c>
      <c r="C38" s="178" t="str">
        <f>"(ÁREA QUADRADA DA PLACA X QUANT. DE PLACAS ) "&amp;TEXT(J38,"0,000")&amp;"M2 X "&amp;TEXT(G38,"0")&amp;" = "</f>
        <v>(ÁREA QUADRADA DA PLACA X QUANT. DE PLACAS ) 0,196M2 X 1 = </v>
      </c>
      <c r="D38" s="102">
        <f>0.196*2</f>
        <v>0.392</v>
      </c>
      <c r="E38" s="190" t="s">
        <v>38</v>
      </c>
      <c r="F38" s="168">
        <f>0.5/2</f>
        <v>0.25</v>
      </c>
      <c r="G38" s="161">
        <v>1</v>
      </c>
      <c r="H38" s="167">
        <f>0.25*0.25</f>
        <v>0.0625</v>
      </c>
      <c r="I38" s="167">
        <v>3.14</v>
      </c>
      <c r="J38" s="167">
        <f>H38*I38</f>
        <v>0.19625</v>
      </c>
    </row>
    <row r="39" spans="1:10" s="31" customFormat="1" ht="12.75">
      <c r="A39" s="193" t="s">
        <v>109</v>
      </c>
      <c r="B39" s="304" t="s">
        <v>208</v>
      </c>
      <c r="C39" s="194" t="s">
        <v>225</v>
      </c>
      <c r="D39" s="102">
        <f>F39*G39</f>
        <v>102.69860000000003</v>
      </c>
      <c r="E39" s="190" t="s">
        <v>38</v>
      </c>
      <c r="F39" s="102">
        <f>20.99+31.54+14.46+15.81+13.18</f>
        <v>95.98000000000002</v>
      </c>
      <c r="G39" s="179">
        <v>1.07</v>
      </c>
      <c r="H39" s="160"/>
      <c r="I39" s="160"/>
      <c r="J39" s="160"/>
    </row>
    <row r="40" spans="1:10" s="31" customFormat="1" ht="12.75">
      <c r="A40" s="193"/>
      <c r="B40" s="304"/>
      <c r="C40" s="194"/>
      <c r="D40" s="102"/>
      <c r="E40" s="190"/>
      <c r="F40" s="179"/>
      <c r="G40" s="179"/>
      <c r="H40" s="160"/>
      <c r="I40" s="160"/>
      <c r="J40" s="160"/>
    </row>
    <row r="41" spans="1:10" s="31" customFormat="1" ht="12.75">
      <c r="A41" s="193" t="s">
        <v>141</v>
      </c>
      <c r="B41" s="304" t="s">
        <v>27</v>
      </c>
      <c r="C41" s="175" t="str">
        <f>C17</f>
        <v>(COMP. X LARG. ) 143,55M X 7,00M = </v>
      </c>
      <c r="D41" s="102">
        <f>D17</f>
        <v>1004.85</v>
      </c>
      <c r="E41" s="110" t="s">
        <v>38</v>
      </c>
      <c r="F41" s="53"/>
      <c r="G41" s="53"/>
      <c r="H41" s="104"/>
      <c r="I41" s="104"/>
      <c r="J41" s="105"/>
    </row>
    <row r="42" spans="1:7" s="31" customFormat="1" ht="12.75">
      <c r="A42" s="191"/>
      <c r="B42" s="304"/>
      <c r="C42" s="178"/>
      <c r="D42" s="309"/>
      <c r="E42" s="110"/>
      <c r="F42" s="204"/>
      <c r="G42" s="179"/>
    </row>
    <row r="43" spans="1:7" s="31" customFormat="1" ht="12.75">
      <c r="A43" s="191"/>
      <c r="B43" s="304"/>
      <c r="C43" s="178"/>
      <c r="D43" s="309"/>
      <c r="E43" s="110"/>
      <c r="F43" s="204"/>
      <c r="G43" s="179"/>
    </row>
    <row r="44" spans="1:7" s="316" customFormat="1" ht="15.75" customHeight="1" hidden="1">
      <c r="A44" s="314">
        <v>2</v>
      </c>
      <c r="B44" s="383" t="s">
        <v>187</v>
      </c>
      <c r="C44" s="384"/>
      <c r="D44" s="384"/>
      <c r="E44" s="384"/>
      <c r="F44" s="315"/>
      <c r="G44" s="315"/>
    </row>
    <row r="45" spans="1:7" s="318" customFormat="1" ht="15.75" customHeight="1" hidden="1">
      <c r="A45" s="317"/>
      <c r="B45" s="344" t="s">
        <v>84</v>
      </c>
      <c r="C45" s="344"/>
      <c r="D45" s="344"/>
      <c r="E45" s="344"/>
      <c r="G45" s="319"/>
    </row>
    <row r="46" spans="1:7" s="327" customFormat="1" ht="12.75" customHeight="1" hidden="1">
      <c r="A46" s="320"/>
      <c r="B46" s="321"/>
      <c r="C46" s="322"/>
      <c r="D46" s="323"/>
      <c r="E46" s="324"/>
      <c r="F46" s="325"/>
      <c r="G46" s="326"/>
    </row>
    <row r="47" spans="1:7" s="327" customFormat="1" ht="12.75" customHeight="1" hidden="1">
      <c r="A47" s="328" t="s">
        <v>92</v>
      </c>
      <c r="B47" s="329" t="s">
        <v>56</v>
      </c>
      <c r="C47" s="330" t="str">
        <f>C74</f>
        <v>(COMP. X LARG. ) 211,32M X 7,33M = </v>
      </c>
      <c r="D47" s="331">
        <f>D74</f>
        <v>1548.97</v>
      </c>
      <c r="E47" s="332" t="str">
        <f>E74</f>
        <v>M2</v>
      </c>
      <c r="F47" s="325">
        <v>211.32</v>
      </c>
      <c r="G47" s="326">
        <v>7.33</v>
      </c>
    </row>
    <row r="48" spans="1:7" s="327" customFormat="1" ht="12.75" customHeight="1" hidden="1">
      <c r="A48" s="328"/>
      <c r="B48" s="329"/>
      <c r="C48" s="330"/>
      <c r="D48" s="333"/>
      <c r="E48" s="332"/>
      <c r="F48" s="325"/>
      <c r="G48" s="326"/>
    </row>
    <row r="49" spans="1:7" s="318" customFormat="1" ht="15.75" customHeight="1" hidden="1">
      <c r="A49" s="334"/>
      <c r="B49" s="344" t="s">
        <v>91</v>
      </c>
      <c r="C49" s="344"/>
      <c r="D49" s="344"/>
      <c r="E49" s="344"/>
      <c r="F49" s="335"/>
      <c r="G49" s="336"/>
    </row>
    <row r="50" spans="1:11" s="327" customFormat="1" ht="12.75" customHeight="1" hidden="1">
      <c r="A50" s="337" t="s">
        <v>95</v>
      </c>
      <c r="B50" s="329" t="s">
        <v>46</v>
      </c>
      <c r="C50" s="330" t="str">
        <f>"(COMP. X LARG. ) "&amp;TEXT(F50,"0,00")&amp;"M X "&amp;TEXT(G50,"0,00")&amp;"M = "</f>
        <v>(COMP. X LARG. ) 211,32M X 7,33M = </v>
      </c>
      <c r="D50" s="331">
        <f>ROUNDDOWN(F50*G50,2)</f>
        <v>1548.97</v>
      </c>
      <c r="E50" s="332" t="s">
        <v>38</v>
      </c>
      <c r="F50" s="338">
        <f>F47</f>
        <v>211.32</v>
      </c>
      <c r="G50" s="339">
        <f>G47</f>
        <v>7.33</v>
      </c>
      <c r="H50" s="316"/>
      <c r="I50" s="340">
        <v>200.65</v>
      </c>
      <c r="J50" s="316"/>
      <c r="K50" s="316"/>
    </row>
    <row r="51" spans="1:11" s="327" customFormat="1" ht="12.75" customHeight="1" hidden="1">
      <c r="A51" s="337" t="s">
        <v>98</v>
      </c>
      <c r="B51" s="329" t="s">
        <v>45</v>
      </c>
      <c r="C51" s="330" t="str">
        <f>"ÁREA QUADRADA X ALTURA - "&amp;TEXT(F51,"0,00")&amp;"M2 X "&amp;TEXT(G51,"0,00")&amp;"M = "</f>
        <v>ÁREA QUADRADA X ALTURA - 1548,97M2 X 0,15M = </v>
      </c>
      <c r="D51" s="331">
        <f>ROUNDDOWN(F51*G51,2)</f>
        <v>232.34</v>
      </c>
      <c r="E51" s="332" t="s">
        <v>39</v>
      </c>
      <c r="F51" s="338">
        <f>D50</f>
        <v>1548.97</v>
      </c>
      <c r="G51" s="339">
        <v>0.15</v>
      </c>
      <c r="H51" s="316"/>
      <c r="I51" s="316"/>
      <c r="J51" s="316"/>
      <c r="K51" s="316"/>
    </row>
    <row r="52" spans="1:11" s="327" customFormat="1" ht="25.5" customHeight="1" hidden="1">
      <c r="A52" s="337" t="s">
        <v>99</v>
      </c>
      <c r="B52" s="329" t="s">
        <v>47</v>
      </c>
      <c r="C52" s="330" t="str">
        <f>"(ÁREA  QUADRADA - ÁREA SARJETA) "&amp;TEXT(D50,"0,00")&amp;"M² - "&amp;TEXT(F55,"0,00")&amp;"M²(ÁREA DE SARJETA - LARG.="&amp;TEXT(G55,"0,00")&amp;"M) = "</f>
        <v>(ÁREA  QUADRADA - ÁREA SARJETA) 1548,97M² - 172,56M²(ÁREA DE SARJETA - LARG.=0,50M) = </v>
      </c>
      <c r="D52" s="331">
        <f>ROUNDDOWN(D50-F55,2)</f>
        <v>1376.41</v>
      </c>
      <c r="E52" s="332" t="s">
        <v>38</v>
      </c>
      <c r="F52" s="315"/>
      <c r="G52" s="315"/>
      <c r="H52" s="341"/>
      <c r="I52" s="341"/>
      <c r="J52" s="342"/>
      <c r="K52" s="316"/>
    </row>
    <row r="53" spans="1:11" s="327" customFormat="1" ht="12.75" customHeight="1" hidden="1">
      <c r="A53" s="337"/>
      <c r="B53" s="329"/>
      <c r="C53" s="330"/>
      <c r="D53" s="333"/>
      <c r="E53" s="332"/>
      <c r="F53" s="315"/>
      <c r="G53" s="315"/>
      <c r="H53" s="341"/>
      <c r="I53" s="341"/>
      <c r="J53" s="342"/>
      <c r="K53" s="316"/>
    </row>
    <row r="54" spans="1:10" s="318" customFormat="1" ht="15.75" customHeight="1" hidden="1">
      <c r="A54" s="334"/>
      <c r="B54" s="343"/>
      <c r="C54" s="344" t="s">
        <v>120</v>
      </c>
      <c r="D54" s="345"/>
      <c r="E54" s="344"/>
      <c r="F54" s="344"/>
      <c r="G54" s="319"/>
      <c r="H54" s="346"/>
      <c r="I54" s="346"/>
      <c r="J54" s="347"/>
    </row>
    <row r="55" spans="1:7" s="348" customFormat="1" ht="12.75" customHeight="1" hidden="1">
      <c r="A55" s="337" t="s">
        <v>26</v>
      </c>
      <c r="B55" s="329" t="s">
        <v>50</v>
      </c>
      <c r="C55" s="330" t="s">
        <v>34</v>
      </c>
      <c r="D55" s="331">
        <v>345.12</v>
      </c>
      <c r="E55" s="332" t="s">
        <v>28</v>
      </c>
      <c r="F55" s="201">
        <f>D60*G55</f>
        <v>172.56</v>
      </c>
      <c r="G55" s="202">
        <f>G22</f>
        <v>0.5</v>
      </c>
    </row>
    <row r="56" spans="1:7" s="348" customFormat="1" ht="12.75" customHeight="1" hidden="1">
      <c r="A56" s="337"/>
      <c r="B56" s="329"/>
      <c r="C56" s="330"/>
      <c r="D56" s="333"/>
      <c r="E56" s="332"/>
      <c r="F56" s="285"/>
      <c r="G56" s="285"/>
    </row>
    <row r="57" spans="1:11" s="327" customFormat="1" ht="12.75" customHeight="1" hidden="1">
      <c r="A57" s="337"/>
      <c r="B57" s="329"/>
      <c r="C57" s="330"/>
      <c r="D57" s="333"/>
      <c r="E57" s="332"/>
      <c r="F57" s="315"/>
      <c r="G57" s="315"/>
      <c r="H57" s="341"/>
      <c r="I57" s="341"/>
      <c r="J57" s="342"/>
      <c r="K57" s="316"/>
    </row>
    <row r="58" spans="1:10" s="318" customFormat="1" ht="15.75" customHeight="1" hidden="1">
      <c r="A58" s="334"/>
      <c r="B58" s="343"/>
      <c r="C58" s="344" t="s">
        <v>121</v>
      </c>
      <c r="D58" s="333"/>
      <c r="E58" s="349"/>
      <c r="F58" s="319"/>
      <c r="G58" s="319"/>
      <c r="H58" s="346"/>
      <c r="I58" s="346"/>
      <c r="J58" s="347"/>
    </row>
    <row r="59" spans="1:11" s="327" customFormat="1" ht="12.75" customHeight="1" hidden="1">
      <c r="A59" s="337"/>
      <c r="B59" s="329"/>
      <c r="C59" s="330"/>
      <c r="D59" s="333"/>
      <c r="E59" s="332"/>
      <c r="F59" s="315"/>
      <c r="G59" s="315"/>
      <c r="H59" s="341"/>
      <c r="I59" s="341"/>
      <c r="J59" s="342"/>
      <c r="K59" s="316"/>
    </row>
    <row r="60" spans="1:10" s="327" customFormat="1" ht="12.75" customHeight="1" hidden="1">
      <c r="A60" s="337" t="s">
        <v>134</v>
      </c>
      <c r="B60" s="329" t="s">
        <v>48</v>
      </c>
      <c r="C60" s="330" t="s">
        <v>33</v>
      </c>
      <c r="D60" s="331">
        <v>345.12</v>
      </c>
      <c r="E60" s="332" t="s">
        <v>28</v>
      </c>
      <c r="F60" s="350"/>
      <c r="G60" s="350"/>
      <c r="H60" s="351"/>
      <c r="I60" s="351"/>
      <c r="J60" s="351"/>
    </row>
    <row r="61" spans="1:10" s="327" customFormat="1" ht="12.75" customHeight="1" hidden="1">
      <c r="A61" s="337"/>
      <c r="B61" s="329"/>
      <c r="C61" s="330"/>
      <c r="D61" s="333"/>
      <c r="E61" s="332"/>
      <c r="F61" s="350"/>
      <c r="G61" s="350"/>
      <c r="H61" s="351"/>
      <c r="I61" s="351"/>
      <c r="J61" s="351"/>
    </row>
    <row r="62" spans="1:7" s="356" customFormat="1" ht="12.75" customHeight="1" hidden="1">
      <c r="A62" s="337" t="s">
        <v>135</v>
      </c>
      <c r="B62" s="329" t="s">
        <v>41</v>
      </c>
      <c r="C62" s="352" t="s">
        <v>33</v>
      </c>
      <c r="D62" s="353">
        <v>8</v>
      </c>
      <c r="E62" s="354" t="s">
        <v>29</v>
      </c>
      <c r="F62" s="355"/>
      <c r="G62" s="355"/>
    </row>
    <row r="63" spans="1:7" s="356" customFormat="1" ht="12.75" customHeight="1" hidden="1">
      <c r="A63" s="337"/>
      <c r="B63" s="329"/>
      <c r="C63" s="352"/>
      <c r="D63" s="333"/>
      <c r="E63" s="354"/>
      <c r="F63" s="355"/>
      <c r="G63" s="355"/>
    </row>
    <row r="64" spans="1:8" s="356" customFormat="1" ht="12.75" customHeight="1" hidden="1">
      <c r="A64" s="337" t="s">
        <v>136</v>
      </c>
      <c r="B64" s="329" t="s">
        <v>51</v>
      </c>
      <c r="C64" s="330" t="str">
        <f>"(COMP. X LARGURA MÉDIA DA RUA  )  "&amp;TEXT(F64,"0,00")&amp;"M X "&amp;TEXT(G64,"0,00")&amp;"M ="</f>
        <v>(COMP. X LARGURA MÉDIA DA RUA  )  4,84M X 4,50M =</v>
      </c>
      <c r="D64" s="357">
        <f>F64*G64</f>
        <v>21.78</v>
      </c>
      <c r="E64" s="358" t="s">
        <v>38</v>
      </c>
      <c r="F64" s="359">
        <v>4.84</v>
      </c>
      <c r="G64" s="360">
        <v>4.5</v>
      </c>
      <c r="H64" s="361"/>
    </row>
    <row r="65" spans="1:8" s="356" customFormat="1" ht="12.75" customHeight="1" hidden="1">
      <c r="A65" s="337"/>
      <c r="B65" s="329"/>
      <c r="C65" s="330" t="str">
        <f>"(COMP. X LARGURA MÉDIA DA RUA  )  "&amp;TEXT(F65,"0,00")&amp;"M X "&amp;TEXT(G65,"0,00")&amp;"M ="</f>
        <v>(COMP. X LARGURA MÉDIA DA RUA  )  6,93M X 4,50M =</v>
      </c>
      <c r="D65" s="357">
        <f>F65*G65</f>
        <v>31.185</v>
      </c>
      <c r="E65" s="358" t="s">
        <v>38</v>
      </c>
      <c r="F65" s="359">
        <v>6.93</v>
      </c>
      <c r="G65" s="360">
        <v>4.5</v>
      </c>
      <c r="H65" s="362"/>
    </row>
    <row r="66" spans="1:8" s="356" customFormat="1" ht="12.75" customHeight="1" hidden="1">
      <c r="A66" s="337"/>
      <c r="B66" s="329"/>
      <c r="C66" s="330" t="str">
        <f>"(COMP. X LARGURA MÉDIA DA RUA  )  "&amp;TEXT(F66,"0,00")&amp;"M X "&amp;TEXT(G66,"0,00")&amp;"M ="</f>
        <v>(COMP. X LARGURA MÉDIA DA RUA  )  7,07M X 4,50M =</v>
      </c>
      <c r="D66" s="357">
        <f>F66*G66</f>
        <v>31.815</v>
      </c>
      <c r="E66" s="358" t="s">
        <v>38</v>
      </c>
      <c r="F66" s="359">
        <v>7.07</v>
      </c>
      <c r="G66" s="360">
        <v>4.5</v>
      </c>
      <c r="H66" s="362"/>
    </row>
    <row r="67" spans="1:8" s="356" customFormat="1" ht="12.75" customHeight="1" hidden="1">
      <c r="A67" s="337"/>
      <c r="B67" s="329"/>
      <c r="C67" s="330" t="str">
        <f>"(COMP. X LARGURA MÉDIA DA RUA  )  "&amp;TEXT(F67,"0,00")&amp;"M X "&amp;TEXT(G67,"0,00")&amp;"M ="</f>
        <v>(COMP. X LARGURA MÉDIA DA RUA  )  6,25M X 4,50M =</v>
      </c>
      <c r="D67" s="363">
        <f>F67*G67</f>
        <v>28.125</v>
      </c>
      <c r="E67" s="364" t="s">
        <v>38</v>
      </c>
      <c r="F67" s="359">
        <v>6.25</v>
      </c>
      <c r="G67" s="360">
        <v>4.5</v>
      </c>
      <c r="H67" s="362"/>
    </row>
    <row r="68" spans="1:8" s="356" customFormat="1" ht="12.75" customHeight="1" hidden="1">
      <c r="A68" s="337"/>
      <c r="B68" s="329"/>
      <c r="C68" s="365" t="s">
        <v>32</v>
      </c>
      <c r="D68" s="331">
        <f>SUM(D64:D67)</f>
        <v>112.905</v>
      </c>
      <c r="E68" s="354" t="s">
        <v>38</v>
      </c>
      <c r="F68" s="366"/>
      <c r="G68" s="366"/>
      <c r="H68" s="362"/>
    </row>
    <row r="69" spans="1:8" s="356" customFormat="1" ht="12.75" customHeight="1" hidden="1">
      <c r="A69" s="337"/>
      <c r="B69" s="329"/>
      <c r="C69" s="330"/>
      <c r="D69" s="333"/>
      <c r="E69" s="332"/>
      <c r="F69" s="366"/>
      <c r="G69" s="366"/>
      <c r="H69" s="362"/>
    </row>
    <row r="70" spans="1:8" s="356" customFormat="1" ht="12.75" customHeight="1" hidden="1">
      <c r="A70" s="337"/>
      <c r="B70" s="329"/>
      <c r="C70" s="330"/>
      <c r="D70" s="333"/>
      <c r="E70" s="332"/>
      <c r="F70" s="366"/>
      <c r="G70" s="366"/>
      <c r="H70" s="362"/>
    </row>
    <row r="71" spans="1:7" s="356" customFormat="1" ht="12.75" customHeight="1" hidden="1">
      <c r="A71" s="337" t="s">
        <v>137</v>
      </c>
      <c r="B71" s="329" t="s">
        <v>52</v>
      </c>
      <c r="C71" s="352" t="s">
        <v>33</v>
      </c>
      <c r="D71" s="353">
        <v>2</v>
      </c>
      <c r="E71" s="354" t="s">
        <v>29</v>
      </c>
      <c r="F71" s="355"/>
      <c r="G71" s="355"/>
    </row>
    <row r="72" spans="1:10" s="356" customFormat="1" ht="25.5" customHeight="1" hidden="1">
      <c r="A72" s="337" t="s">
        <v>138</v>
      </c>
      <c r="B72" s="329" t="s">
        <v>53</v>
      </c>
      <c r="C72" s="330" t="str">
        <f>"(ÁREA QUADRADA DA PLACA X QUANT. DE PLACAS ) "&amp;TEXT(J72,"0,00")&amp;"M2 X "&amp;TEXT(G72,"0")&amp;" = "</f>
        <v>(ÁREA QUADRADA DA PLACA X QUANT. DE PLACAS ) 0,07M2 X 1 = </v>
      </c>
      <c r="D72" s="331">
        <f>0.07*2</f>
        <v>0.14</v>
      </c>
      <c r="E72" s="354" t="s">
        <v>38</v>
      </c>
      <c r="F72" s="340">
        <f>0.3/2</f>
        <v>0.15</v>
      </c>
      <c r="G72" s="339">
        <v>1</v>
      </c>
      <c r="H72" s="367">
        <f>F72*F72</f>
        <v>0.0225</v>
      </c>
      <c r="I72" s="367">
        <v>3.14</v>
      </c>
      <c r="J72" s="367">
        <f>H72*I72</f>
        <v>0.07065</v>
      </c>
    </row>
    <row r="73" spans="1:10" s="327" customFormat="1" ht="25.5" customHeight="1" hidden="1">
      <c r="A73" s="337" t="s">
        <v>139</v>
      </c>
      <c r="B73" s="329" t="s">
        <v>54</v>
      </c>
      <c r="C73" s="330" t="str">
        <f>"(ÁREA QUADRADA DA PLACA X QUANT. DE PLACAS ) "&amp;TEXT(J73,"0,000")&amp;"M2 X "&amp;TEXT(G73,"0")&amp;" = "</f>
        <v>(ÁREA QUADRADA DA PLACA X QUANT. DE PLACAS ) 0,196M2 X 1 = </v>
      </c>
      <c r="D73" s="331">
        <f>0.196*2</f>
        <v>0.392</v>
      </c>
      <c r="E73" s="354" t="s">
        <v>38</v>
      </c>
      <c r="F73" s="340">
        <f>0.5/2</f>
        <v>0.25</v>
      </c>
      <c r="G73" s="339">
        <v>1</v>
      </c>
      <c r="H73" s="367">
        <f>0.25*0.25</f>
        <v>0.0625</v>
      </c>
      <c r="I73" s="367">
        <v>3.14</v>
      </c>
      <c r="J73" s="367">
        <f>H73*I73</f>
        <v>0.19625</v>
      </c>
    </row>
    <row r="74" spans="1:9" s="327" customFormat="1" ht="12.75" customHeight="1" hidden="1">
      <c r="A74" s="337" t="s">
        <v>140</v>
      </c>
      <c r="B74" s="329" t="s">
        <v>27</v>
      </c>
      <c r="C74" s="368" t="str">
        <f>C50</f>
        <v>(COMP. X LARG. ) 211,32M X 7,33M = </v>
      </c>
      <c r="D74" s="331">
        <f>D50</f>
        <v>1548.97</v>
      </c>
      <c r="E74" s="332" t="s">
        <v>38</v>
      </c>
      <c r="F74" s="350"/>
      <c r="G74" s="350"/>
      <c r="H74" s="369"/>
      <c r="I74" s="369"/>
    </row>
    <row r="75" spans="1:7" s="371" customFormat="1" ht="12.75" customHeight="1" hidden="1">
      <c r="A75" s="51"/>
      <c r="B75" s="306"/>
      <c r="C75" s="176"/>
      <c r="D75" s="109"/>
      <c r="E75" s="370"/>
      <c r="F75" s="51"/>
      <c r="G75" s="51"/>
    </row>
    <row r="76" spans="1:7" s="316" customFormat="1" ht="15.75" customHeight="1" hidden="1">
      <c r="A76" s="314">
        <v>3</v>
      </c>
      <c r="B76" s="383" t="s">
        <v>188</v>
      </c>
      <c r="C76" s="384"/>
      <c r="D76" s="384"/>
      <c r="E76" s="384"/>
      <c r="F76" s="315"/>
      <c r="G76" s="315"/>
    </row>
    <row r="77" spans="1:7" s="318" customFormat="1" ht="15.75" customHeight="1" hidden="1">
      <c r="A77" s="317"/>
      <c r="B77" s="344" t="s">
        <v>84</v>
      </c>
      <c r="C77" s="344"/>
      <c r="D77" s="344"/>
      <c r="E77" s="344"/>
      <c r="G77" s="319"/>
    </row>
    <row r="78" spans="1:7" s="327" customFormat="1" ht="12.75" customHeight="1" hidden="1">
      <c r="A78" s="320"/>
      <c r="B78" s="321"/>
      <c r="C78" s="322"/>
      <c r="D78" s="323"/>
      <c r="E78" s="324"/>
      <c r="F78" s="325"/>
      <c r="G78" s="326"/>
    </row>
    <row r="79" spans="1:7" s="327" customFormat="1" ht="12.75" customHeight="1" hidden="1">
      <c r="A79" s="328" t="s">
        <v>40</v>
      </c>
      <c r="B79" s="329" t="s">
        <v>56</v>
      </c>
      <c r="C79" s="330" t="str">
        <f>C104</f>
        <v>(COMP. X LARG. ) 105,09M X 7,23M = </v>
      </c>
      <c r="D79" s="331">
        <f>D104</f>
        <v>759.8</v>
      </c>
      <c r="E79" s="332" t="str">
        <f>E104</f>
        <v>M2</v>
      </c>
      <c r="F79" s="325">
        <v>105.09</v>
      </c>
      <c r="G79" s="326">
        <v>7.23</v>
      </c>
    </row>
    <row r="80" spans="1:7" s="327" customFormat="1" ht="12.75" customHeight="1" hidden="1">
      <c r="A80" s="328"/>
      <c r="B80" s="329"/>
      <c r="C80" s="330"/>
      <c r="D80" s="333"/>
      <c r="E80" s="332"/>
      <c r="F80" s="325"/>
      <c r="G80" s="326"/>
    </row>
    <row r="81" spans="1:7" s="318" customFormat="1" ht="15.75" customHeight="1" hidden="1">
      <c r="A81" s="334"/>
      <c r="B81" s="344" t="s">
        <v>91</v>
      </c>
      <c r="C81" s="344"/>
      <c r="D81" s="344"/>
      <c r="E81" s="344"/>
      <c r="F81" s="335"/>
      <c r="G81" s="336"/>
    </row>
    <row r="82" spans="1:11" s="327" customFormat="1" ht="12.75" customHeight="1" hidden="1">
      <c r="A82" s="337" t="s">
        <v>43</v>
      </c>
      <c r="B82" s="329" t="s">
        <v>46</v>
      </c>
      <c r="C82" s="330" t="str">
        <f>"(COMP. X LARG. ) "&amp;TEXT(F82,"0,00")&amp;"M X "&amp;TEXT(G82,"0,00")&amp;"M = "</f>
        <v>(COMP. X LARG. ) 105,09M X 7,23M = </v>
      </c>
      <c r="D82" s="331">
        <f>ROUNDDOWN(F82*G82,2)</f>
        <v>759.8</v>
      </c>
      <c r="E82" s="332" t="s">
        <v>38</v>
      </c>
      <c r="F82" s="338">
        <f>F79</f>
        <v>105.09</v>
      </c>
      <c r="G82" s="339">
        <f>G79</f>
        <v>7.23</v>
      </c>
      <c r="H82" s="316"/>
      <c r="I82" s="340">
        <v>200.65</v>
      </c>
      <c r="J82" s="316"/>
      <c r="K82" s="316"/>
    </row>
    <row r="83" spans="1:11" s="327" customFormat="1" ht="12.75" customHeight="1" hidden="1">
      <c r="A83" s="337" t="s">
        <v>44</v>
      </c>
      <c r="B83" s="329" t="s">
        <v>45</v>
      </c>
      <c r="C83" s="330" t="str">
        <f>"ÁREA QUADRADA X ALTURA - "&amp;TEXT(F83,"0,00")&amp;"M2 X "&amp;TEXT(G83,"0,00")&amp;"M = "</f>
        <v>ÁREA QUADRADA X ALTURA - 759,80M2 X 0,15M = </v>
      </c>
      <c r="D83" s="331">
        <f>ROUNDDOWN(F83*G83,2)</f>
        <v>113.97</v>
      </c>
      <c r="E83" s="332" t="s">
        <v>39</v>
      </c>
      <c r="F83" s="338">
        <f>D82</f>
        <v>759.8</v>
      </c>
      <c r="G83" s="339">
        <v>0.15</v>
      </c>
      <c r="H83" s="316"/>
      <c r="I83" s="316"/>
      <c r="J83" s="316"/>
      <c r="K83" s="316"/>
    </row>
    <row r="84" spans="1:11" s="327" customFormat="1" ht="25.5" customHeight="1" hidden="1">
      <c r="A84" s="337" t="s">
        <v>106</v>
      </c>
      <c r="B84" s="329" t="s">
        <v>47</v>
      </c>
      <c r="C84" s="330" t="str">
        <f>"(ÁREA  QUADRADA - ÁREA SARJETA) "&amp;TEXT(D82,"0,00")&amp;"M² - "&amp;TEXT(F87,"0,00")&amp;"M²(ÁREA DE SARJETA - LARG.="&amp;TEXT(G87,"0,00")&amp;"M) = "</f>
        <v>(ÁREA  QUADRADA - ÁREA SARJETA) 759,80M² - 89,03M²(ÁREA DE SARJETA - LARG.=0,50M) = </v>
      </c>
      <c r="D84" s="331">
        <f>ROUNDDOWN(D82-F87,2)</f>
        <v>670.77</v>
      </c>
      <c r="E84" s="332" t="s">
        <v>38</v>
      </c>
      <c r="F84" s="315"/>
      <c r="G84" s="315"/>
      <c r="H84" s="341"/>
      <c r="I84" s="341"/>
      <c r="J84" s="342"/>
      <c r="K84" s="316"/>
    </row>
    <row r="85" spans="1:11" s="327" customFormat="1" ht="12.75" customHeight="1" hidden="1">
      <c r="A85" s="337"/>
      <c r="B85" s="329"/>
      <c r="C85" s="330"/>
      <c r="D85" s="331"/>
      <c r="E85" s="332"/>
      <c r="F85" s="315"/>
      <c r="G85" s="315"/>
      <c r="H85" s="341"/>
      <c r="I85" s="341"/>
      <c r="J85" s="342"/>
      <c r="K85" s="316"/>
    </row>
    <row r="86" spans="1:10" s="318" customFormat="1" ht="15.75" customHeight="1" hidden="1">
      <c r="A86" s="334"/>
      <c r="B86" s="343"/>
      <c r="C86" s="344" t="s">
        <v>120</v>
      </c>
      <c r="D86" s="372"/>
      <c r="E86" s="344"/>
      <c r="F86" s="344"/>
      <c r="G86" s="319"/>
      <c r="H86" s="346"/>
      <c r="I86" s="346"/>
      <c r="J86" s="347"/>
    </row>
    <row r="87" spans="1:7" s="348" customFormat="1" ht="12.75" customHeight="1" hidden="1">
      <c r="A87" s="337" t="s">
        <v>107</v>
      </c>
      <c r="B87" s="329" t="s">
        <v>50</v>
      </c>
      <c r="C87" s="330" t="s">
        <v>34</v>
      </c>
      <c r="D87" s="331">
        <v>178.05</v>
      </c>
      <c r="E87" s="332" t="s">
        <v>28</v>
      </c>
      <c r="F87" s="201">
        <f>D87*G87</f>
        <v>89.025</v>
      </c>
      <c r="G87" s="202">
        <v>0.5</v>
      </c>
    </row>
    <row r="88" spans="1:7" s="348" customFormat="1" ht="12.75" customHeight="1" hidden="1">
      <c r="A88" s="337"/>
      <c r="B88" s="329"/>
      <c r="C88" s="330"/>
      <c r="D88" s="333"/>
      <c r="E88" s="332"/>
      <c r="F88" s="285"/>
      <c r="G88" s="285"/>
    </row>
    <row r="89" spans="1:11" s="327" customFormat="1" ht="12.75" customHeight="1" hidden="1">
      <c r="A89" s="337"/>
      <c r="B89" s="329"/>
      <c r="C89" s="330"/>
      <c r="D89" s="333"/>
      <c r="E89" s="332"/>
      <c r="F89" s="315"/>
      <c r="G89" s="315"/>
      <c r="H89" s="341"/>
      <c r="I89" s="341"/>
      <c r="J89" s="342"/>
      <c r="K89" s="316"/>
    </row>
    <row r="90" spans="1:10" s="318" customFormat="1" ht="15.75" customHeight="1" hidden="1">
      <c r="A90" s="334"/>
      <c r="B90" s="343"/>
      <c r="C90" s="344" t="s">
        <v>121</v>
      </c>
      <c r="D90" s="333"/>
      <c r="E90" s="349"/>
      <c r="F90" s="319"/>
      <c r="G90" s="319"/>
      <c r="H90" s="346"/>
      <c r="I90" s="346"/>
      <c r="J90" s="347"/>
    </row>
    <row r="91" spans="1:11" s="327" customFormat="1" ht="12.75" customHeight="1" hidden="1">
      <c r="A91" s="337"/>
      <c r="B91" s="329"/>
      <c r="C91" s="330"/>
      <c r="D91" s="333"/>
      <c r="E91" s="332"/>
      <c r="F91" s="315"/>
      <c r="G91" s="315"/>
      <c r="H91" s="341"/>
      <c r="I91" s="341"/>
      <c r="J91" s="342"/>
      <c r="K91" s="316"/>
    </row>
    <row r="92" spans="1:10" s="327" customFormat="1" ht="12.75" customHeight="1" hidden="1">
      <c r="A92" s="337" t="s">
        <v>108</v>
      </c>
      <c r="B92" s="329" t="s">
        <v>48</v>
      </c>
      <c r="C92" s="330" t="s">
        <v>33</v>
      </c>
      <c r="D92" s="331">
        <f>D87</f>
        <v>178.05</v>
      </c>
      <c r="E92" s="332" t="s">
        <v>28</v>
      </c>
      <c r="F92" s="350"/>
      <c r="G92" s="350"/>
      <c r="H92" s="351"/>
      <c r="I92" s="351"/>
      <c r="J92" s="351"/>
    </row>
    <row r="93" spans="1:10" s="327" customFormat="1" ht="12.75" customHeight="1" hidden="1">
      <c r="A93" s="337"/>
      <c r="B93" s="329"/>
      <c r="C93" s="330"/>
      <c r="D93" s="333"/>
      <c r="E93" s="332"/>
      <c r="F93" s="350"/>
      <c r="G93" s="350"/>
      <c r="H93" s="351"/>
      <c r="I93" s="351"/>
      <c r="J93" s="351"/>
    </row>
    <row r="94" spans="1:7" s="356" customFormat="1" ht="12.75" customHeight="1" hidden="1">
      <c r="A94" s="337" t="s">
        <v>108</v>
      </c>
      <c r="B94" s="329" t="s">
        <v>41</v>
      </c>
      <c r="C94" s="352" t="s">
        <v>33</v>
      </c>
      <c r="D94" s="353">
        <v>4</v>
      </c>
      <c r="E94" s="354" t="s">
        <v>29</v>
      </c>
      <c r="F94" s="355"/>
      <c r="G94" s="355"/>
    </row>
    <row r="95" spans="1:7" s="356" customFormat="1" ht="12.75" customHeight="1" hidden="1">
      <c r="A95" s="337"/>
      <c r="B95" s="329"/>
      <c r="C95" s="352"/>
      <c r="D95" s="333"/>
      <c r="E95" s="354"/>
      <c r="F95" s="355"/>
      <c r="G95" s="355"/>
    </row>
    <row r="96" spans="1:8" s="356" customFormat="1" ht="12.75" customHeight="1" hidden="1">
      <c r="A96" s="337" t="s">
        <v>109</v>
      </c>
      <c r="B96" s="329" t="s">
        <v>51</v>
      </c>
      <c r="C96" s="330" t="str">
        <f>"(COMP. X LARGURA MÉDIA DA RUA  )  "&amp;TEXT(F96,"0,00")&amp;"M X "&amp;TEXT(G96,"0,00")&amp;"M ="</f>
        <v>(COMP. X LARGURA MÉDIA DA RUA  )  5,66M X 4,50M =</v>
      </c>
      <c r="D96" s="357">
        <f>F96*G96</f>
        <v>25.47</v>
      </c>
      <c r="E96" s="358" t="s">
        <v>38</v>
      </c>
      <c r="F96" s="359">
        <v>5.66</v>
      </c>
      <c r="G96" s="360">
        <v>4.5</v>
      </c>
      <c r="H96" s="361"/>
    </row>
    <row r="97" spans="1:8" s="356" customFormat="1" ht="12.75" customHeight="1" hidden="1">
      <c r="A97" s="337"/>
      <c r="B97" s="329"/>
      <c r="C97" s="330" t="str">
        <f>"(COMP. X LARGURA MÉDIA DA RUA  )  "&amp;TEXT(F97,"0,00")&amp;"M X "&amp;TEXT(G97,"0,00")&amp;"M ="</f>
        <v>(COMP. X LARGURA MÉDIA DA RUA  )  5,69M X 4,50M =</v>
      </c>
      <c r="D97" s="363">
        <f>F97*G97</f>
        <v>25.605</v>
      </c>
      <c r="E97" s="364" t="s">
        <v>38</v>
      </c>
      <c r="F97" s="359">
        <v>5.69</v>
      </c>
      <c r="G97" s="360">
        <v>4.5</v>
      </c>
      <c r="H97" s="362"/>
    </row>
    <row r="98" spans="1:8" s="356" customFormat="1" ht="12.75" customHeight="1" hidden="1">
      <c r="A98" s="337"/>
      <c r="B98" s="329"/>
      <c r="C98" s="365" t="s">
        <v>32</v>
      </c>
      <c r="D98" s="331">
        <f>SUM(D96:D97)</f>
        <v>51.075</v>
      </c>
      <c r="E98" s="332" t="s">
        <v>38</v>
      </c>
      <c r="F98" s="366"/>
      <c r="G98" s="366"/>
      <c r="H98" s="362"/>
    </row>
    <row r="99" spans="1:8" s="356" customFormat="1" ht="12.75" customHeight="1" hidden="1">
      <c r="A99" s="337"/>
      <c r="B99" s="329"/>
      <c r="C99" s="330"/>
      <c r="D99" s="333"/>
      <c r="E99" s="332"/>
      <c r="F99" s="366"/>
      <c r="G99" s="366"/>
      <c r="H99" s="362"/>
    </row>
    <row r="100" spans="1:8" s="356" customFormat="1" ht="12.75" customHeight="1" hidden="1">
      <c r="A100" s="337"/>
      <c r="B100" s="329"/>
      <c r="C100" s="330"/>
      <c r="D100" s="333"/>
      <c r="E100" s="332"/>
      <c r="F100" s="366"/>
      <c r="G100" s="366"/>
      <c r="H100" s="362"/>
    </row>
    <row r="101" spans="1:7" s="356" customFormat="1" ht="12.75" customHeight="1" hidden="1">
      <c r="A101" s="337" t="s">
        <v>141</v>
      </c>
      <c r="B101" s="329" t="s">
        <v>52</v>
      </c>
      <c r="C101" s="352" t="s">
        <v>33</v>
      </c>
      <c r="D101" s="353">
        <v>2</v>
      </c>
      <c r="E101" s="354" t="s">
        <v>29</v>
      </c>
      <c r="F101" s="355"/>
      <c r="G101" s="355"/>
    </row>
    <row r="102" spans="1:10" s="356" customFormat="1" ht="25.5" customHeight="1" hidden="1">
      <c r="A102" s="337" t="s">
        <v>142</v>
      </c>
      <c r="B102" s="329" t="s">
        <v>53</v>
      </c>
      <c r="C102" s="330" t="str">
        <f>"(ÁREA QUADRADA DA PLACA X QUANT. DE PLACAS ) "&amp;TEXT(J102,"0,00")&amp;"M2 X "&amp;TEXT(G102,"0")&amp;" = "</f>
        <v>(ÁREA QUADRADA DA PLACA X QUANT. DE PLACAS ) 0,07M2 X 2 = </v>
      </c>
      <c r="D102" s="331">
        <f>0.07*2</f>
        <v>0.14</v>
      </c>
      <c r="E102" s="354" t="s">
        <v>38</v>
      </c>
      <c r="F102" s="340">
        <f>0.3/2</f>
        <v>0.15</v>
      </c>
      <c r="G102" s="339">
        <v>2</v>
      </c>
      <c r="H102" s="367">
        <f>F102*F102</f>
        <v>0.0225</v>
      </c>
      <c r="I102" s="367">
        <v>3.14</v>
      </c>
      <c r="J102" s="367">
        <f>H102*I102</f>
        <v>0.07065</v>
      </c>
    </row>
    <row r="103" spans="1:10" s="327" customFormat="1" ht="25.5" customHeight="1" hidden="1">
      <c r="A103" s="337" t="s">
        <v>143</v>
      </c>
      <c r="B103" s="329" t="s">
        <v>54</v>
      </c>
      <c r="C103" s="330" t="str">
        <f>"(ÁREA QUADRADA DA PLACA X QUANT. DE PLACAS ) "&amp;TEXT(J103,"0,000")&amp;"M2 X "&amp;TEXT(G103,"0")&amp;" = "</f>
        <v>(ÁREA QUADRADA DA PLACA X QUANT. DE PLACAS ) 0,196M2 X 2 = </v>
      </c>
      <c r="D103" s="331">
        <f>0.196*2</f>
        <v>0.392</v>
      </c>
      <c r="E103" s="354" t="s">
        <v>38</v>
      </c>
      <c r="F103" s="340">
        <f>0.5/2</f>
        <v>0.25</v>
      </c>
      <c r="G103" s="339">
        <v>2</v>
      </c>
      <c r="H103" s="367">
        <f>0.25*0.25</f>
        <v>0.0625</v>
      </c>
      <c r="I103" s="367">
        <v>3.14</v>
      </c>
      <c r="J103" s="367">
        <f>H103*I103</f>
        <v>0.19625</v>
      </c>
    </row>
    <row r="104" spans="1:9" s="327" customFormat="1" ht="12.75" customHeight="1" hidden="1">
      <c r="A104" s="337" t="s">
        <v>144</v>
      </c>
      <c r="B104" s="329" t="s">
        <v>27</v>
      </c>
      <c r="C104" s="368" t="str">
        <f>C82</f>
        <v>(COMP. X LARG. ) 105,09M X 7,23M = </v>
      </c>
      <c r="D104" s="331">
        <f>D82</f>
        <v>759.8</v>
      </c>
      <c r="E104" s="332" t="s">
        <v>38</v>
      </c>
      <c r="F104" s="350"/>
      <c r="G104" s="350"/>
      <c r="H104" s="369"/>
      <c r="I104" s="369"/>
    </row>
    <row r="105" spans="1:7" s="371" customFormat="1" ht="12.75" customHeight="1" hidden="1">
      <c r="A105" s="51"/>
      <c r="B105" s="306"/>
      <c r="C105" s="176"/>
      <c r="D105" s="109"/>
      <c r="E105" s="370"/>
      <c r="F105" s="51"/>
      <c r="G105" s="51"/>
    </row>
    <row r="106" spans="1:7" s="316" customFormat="1" ht="15.75" customHeight="1" hidden="1">
      <c r="A106" s="314">
        <v>4</v>
      </c>
      <c r="B106" s="383" t="s">
        <v>189</v>
      </c>
      <c r="C106" s="384"/>
      <c r="D106" s="384"/>
      <c r="E106" s="384"/>
      <c r="F106" s="315"/>
      <c r="G106" s="315"/>
    </row>
    <row r="107" spans="1:7" s="318" customFormat="1" ht="15.75" customHeight="1" hidden="1">
      <c r="A107" s="317"/>
      <c r="B107" s="344" t="s">
        <v>84</v>
      </c>
      <c r="C107" s="344"/>
      <c r="D107" s="344"/>
      <c r="E107" s="344"/>
      <c r="G107" s="319"/>
    </row>
    <row r="108" spans="1:7" s="327" customFormat="1" ht="12.75" customHeight="1" hidden="1">
      <c r="A108" s="320"/>
      <c r="B108" s="321"/>
      <c r="C108" s="322"/>
      <c r="D108" s="323"/>
      <c r="E108" s="324"/>
      <c r="F108" s="325"/>
      <c r="G108" s="326"/>
    </row>
    <row r="109" spans="1:7" s="327" customFormat="1" ht="12.75" customHeight="1" hidden="1">
      <c r="A109" s="328" t="s">
        <v>112</v>
      </c>
      <c r="B109" s="329" t="s">
        <v>56</v>
      </c>
      <c r="C109" s="330" t="str">
        <f>C135</f>
        <v>(COMP. X LARG. ) 52,70M X 6,66M = </v>
      </c>
      <c r="D109" s="331">
        <f>D135</f>
        <v>350.98</v>
      </c>
      <c r="E109" s="332" t="str">
        <f>E135</f>
        <v>M2</v>
      </c>
      <c r="F109" s="325">
        <v>52.7</v>
      </c>
      <c r="G109" s="326">
        <v>6.66</v>
      </c>
    </row>
    <row r="110" spans="1:7" s="327" customFormat="1" ht="12.75" customHeight="1" hidden="1">
      <c r="A110" s="328"/>
      <c r="B110" s="329"/>
      <c r="C110" s="330"/>
      <c r="D110" s="333"/>
      <c r="E110" s="332"/>
      <c r="F110" s="325"/>
      <c r="G110" s="326"/>
    </row>
    <row r="111" spans="1:7" s="318" customFormat="1" ht="15.75" customHeight="1" hidden="1">
      <c r="A111" s="334"/>
      <c r="B111" s="344" t="s">
        <v>91</v>
      </c>
      <c r="C111" s="344"/>
      <c r="D111" s="344"/>
      <c r="E111" s="344"/>
      <c r="F111" s="335"/>
      <c r="G111" s="336"/>
    </row>
    <row r="112" spans="1:11" s="327" customFormat="1" ht="12.75" customHeight="1" hidden="1">
      <c r="A112" s="337" t="s">
        <v>115</v>
      </c>
      <c r="B112" s="329" t="s">
        <v>46</v>
      </c>
      <c r="C112" s="330" t="str">
        <f>"(COMP. X LARG. ) "&amp;TEXT(F112,"0,00")&amp;"M X "&amp;TEXT(G112,"0,00")&amp;"M = "</f>
        <v>(COMP. X LARG. ) 52,70M X 6,66M = </v>
      </c>
      <c r="D112" s="331">
        <f>ROUNDDOWN(F112*G112,2)</f>
        <v>350.98</v>
      </c>
      <c r="E112" s="332" t="s">
        <v>38</v>
      </c>
      <c r="F112" s="338">
        <f>F109</f>
        <v>52.7</v>
      </c>
      <c r="G112" s="339">
        <f>G109</f>
        <v>6.66</v>
      </c>
      <c r="H112" s="316"/>
      <c r="I112" s="340">
        <v>200.65</v>
      </c>
      <c r="J112" s="316"/>
      <c r="K112" s="316"/>
    </row>
    <row r="113" spans="1:11" s="327" customFormat="1" ht="12.75" customHeight="1" hidden="1">
      <c r="A113" s="337" t="s">
        <v>116</v>
      </c>
      <c r="B113" s="329" t="s">
        <v>45</v>
      </c>
      <c r="C113" s="330" t="str">
        <f>"ÁREA QUADRADA X ALTURA - "&amp;TEXT(F113,"0,00")&amp;"M2 X "&amp;TEXT(G113,"0,00")&amp;"M = "</f>
        <v>ÁREA QUADRADA X ALTURA - 350,98M2 X 0,15M = </v>
      </c>
      <c r="D113" s="331">
        <f>ROUNDDOWN(F113*G113,2)</f>
        <v>52.64</v>
      </c>
      <c r="E113" s="332" t="s">
        <v>39</v>
      </c>
      <c r="F113" s="338">
        <f>D112</f>
        <v>350.98</v>
      </c>
      <c r="G113" s="339">
        <v>0.15</v>
      </c>
      <c r="H113" s="316"/>
      <c r="I113" s="316"/>
      <c r="J113" s="316"/>
      <c r="K113" s="316"/>
    </row>
    <row r="114" spans="1:11" s="327" customFormat="1" ht="25.5" customHeight="1" hidden="1">
      <c r="A114" s="337" t="s">
        <v>124</v>
      </c>
      <c r="B114" s="329" t="s">
        <v>47</v>
      </c>
      <c r="C114" s="330" t="str">
        <f>"(ÁREA  QUADRADA - ÁREA SARJETA) "&amp;TEXT(D112,"0,00")&amp;"M² - "&amp;TEXT(F117,"0,00")&amp;"M²(ÁREA DE SARJETA - LARG.="&amp;TEXT(G117,"0,00")&amp;"M) = "</f>
        <v>(ÁREA  QUADRADA - ÁREA SARJETA) 350,98M² - 27,55M²(ÁREA DE SARJETA - LARG.=0,50M) = </v>
      </c>
      <c r="D114" s="331">
        <f>ROUNDDOWN(D112-F117,2)</f>
        <v>323.43</v>
      </c>
      <c r="E114" s="332" t="s">
        <v>38</v>
      </c>
      <c r="F114" s="315"/>
      <c r="G114" s="315"/>
      <c r="H114" s="341"/>
      <c r="I114" s="341"/>
      <c r="J114" s="342"/>
      <c r="K114" s="316"/>
    </row>
    <row r="115" spans="1:11" s="327" customFormat="1" ht="12.75" customHeight="1" hidden="1">
      <c r="A115" s="337"/>
      <c r="B115" s="329"/>
      <c r="C115" s="330"/>
      <c r="D115" s="331"/>
      <c r="E115" s="332"/>
      <c r="F115" s="315"/>
      <c r="G115" s="315"/>
      <c r="H115" s="341"/>
      <c r="I115" s="341"/>
      <c r="J115" s="342"/>
      <c r="K115" s="316"/>
    </row>
    <row r="116" spans="1:10" s="318" customFormat="1" ht="15.75" customHeight="1" hidden="1">
      <c r="A116" s="334"/>
      <c r="B116" s="343"/>
      <c r="C116" s="344" t="s">
        <v>120</v>
      </c>
      <c r="D116" s="372"/>
      <c r="E116" s="344"/>
      <c r="F116" s="344"/>
      <c r="G116" s="319"/>
      <c r="H116" s="346"/>
      <c r="I116" s="346"/>
      <c r="J116" s="347"/>
    </row>
    <row r="117" spans="1:7" s="348" customFormat="1" ht="12.75" customHeight="1" hidden="1">
      <c r="A117" s="337" t="s">
        <v>125</v>
      </c>
      <c r="B117" s="329" t="s">
        <v>50</v>
      </c>
      <c r="C117" s="330" t="s">
        <v>34</v>
      </c>
      <c r="D117" s="331">
        <v>55.09</v>
      </c>
      <c r="E117" s="332" t="s">
        <v>28</v>
      </c>
      <c r="F117" s="201">
        <f>D117*G117</f>
        <v>27.545</v>
      </c>
      <c r="G117" s="202">
        <v>0.5</v>
      </c>
    </row>
    <row r="118" spans="1:7" s="348" customFormat="1" ht="12.75" customHeight="1" hidden="1">
      <c r="A118" s="337"/>
      <c r="B118" s="329"/>
      <c r="C118" s="330"/>
      <c r="D118" s="333"/>
      <c r="E118" s="332"/>
      <c r="F118" s="285"/>
      <c r="G118" s="285"/>
    </row>
    <row r="119" spans="1:11" s="327" customFormat="1" ht="12.75" customHeight="1" hidden="1">
      <c r="A119" s="337"/>
      <c r="B119" s="329"/>
      <c r="C119" s="330"/>
      <c r="D119" s="333"/>
      <c r="E119" s="332"/>
      <c r="F119" s="315"/>
      <c r="G119" s="315"/>
      <c r="H119" s="341"/>
      <c r="I119" s="341"/>
      <c r="J119" s="342"/>
      <c r="K119" s="316"/>
    </row>
    <row r="120" spans="1:10" s="318" customFormat="1" ht="15.75" customHeight="1" hidden="1">
      <c r="A120" s="334"/>
      <c r="B120" s="343"/>
      <c r="C120" s="344" t="s">
        <v>121</v>
      </c>
      <c r="D120" s="333"/>
      <c r="E120" s="349"/>
      <c r="F120" s="319"/>
      <c r="G120" s="319"/>
      <c r="H120" s="346"/>
      <c r="I120" s="346"/>
      <c r="J120" s="347"/>
    </row>
    <row r="121" spans="1:11" s="327" customFormat="1" ht="12.75" customHeight="1" hidden="1">
      <c r="A121" s="337"/>
      <c r="B121" s="329"/>
      <c r="C121" s="330"/>
      <c r="D121" s="333"/>
      <c r="E121" s="332"/>
      <c r="F121" s="315"/>
      <c r="G121" s="315"/>
      <c r="H121" s="341"/>
      <c r="I121" s="341"/>
      <c r="J121" s="342"/>
      <c r="K121" s="316"/>
    </row>
    <row r="122" spans="1:10" s="327" customFormat="1" ht="12.75" customHeight="1" hidden="1">
      <c r="A122" s="337" t="s">
        <v>126</v>
      </c>
      <c r="B122" s="329" t="s">
        <v>48</v>
      </c>
      <c r="C122" s="330" t="s">
        <v>33</v>
      </c>
      <c r="D122" s="331">
        <v>55.09</v>
      </c>
      <c r="E122" s="332" t="s">
        <v>28</v>
      </c>
      <c r="F122" s="350"/>
      <c r="G122" s="350"/>
      <c r="H122" s="351"/>
      <c r="I122" s="351"/>
      <c r="J122" s="351"/>
    </row>
    <row r="123" spans="1:10" s="327" customFormat="1" ht="12.75" customHeight="1" hidden="1">
      <c r="A123" s="337"/>
      <c r="B123" s="329"/>
      <c r="C123" s="330"/>
      <c r="D123" s="333"/>
      <c r="E123" s="332"/>
      <c r="F123" s="350"/>
      <c r="G123" s="350"/>
      <c r="H123" s="351"/>
      <c r="I123" s="351"/>
      <c r="J123" s="351"/>
    </row>
    <row r="124" spans="1:7" s="356" customFormat="1" ht="12.75" customHeight="1" hidden="1">
      <c r="A124" s="337" t="s">
        <v>146</v>
      </c>
      <c r="B124" s="329" t="s">
        <v>41</v>
      </c>
      <c r="C124" s="352" t="s">
        <v>33</v>
      </c>
      <c r="D124" s="353">
        <v>6</v>
      </c>
      <c r="E124" s="354" t="s">
        <v>29</v>
      </c>
      <c r="F124" s="355"/>
      <c r="G124" s="355"/>
    </row>
    <row r="125" spans="1:7" s="356" customFormat="1" ht="12.75" customHeight="1" hidden="1">
      <c r="A125" s="337"/>
      <c r="B125" s="329"/>
      <c r="C125" s="352"/>
      <c r="D125" s="333"/>
      <c r="E125" s="354"/>
      <c r="F125" s="355"/>
      <c r="G125" s="355"/>
    </row>
    <row r="126" spans="1:8" s="356" customFormat="1" ht="12.75" customHeight="1" hidden="1">
      <c r="A126" s="337" t="s">
        <v>147</v>
      </c>
      <c r="B126" s="329" t="s">
        <v>51</v>
      </c>
      <c r="C126" s="330" t="str">
        <f>"(COMP. X LARGURA MÉDIA DA RUA  )  "&amp;TEXT(F126,"0,00")&amp;"M X "&amp;TEXT(G126,"0,00")&amp;"M ="</f>
        <v>(COMP. X LARGURA MÉDIA DA RUA  )  6,55M X 4,50M =</v>
      </c>
      <c r="D126" s="357">
        <f>F126*G126</f>
        <v>29.474999999999998</v>
      </c>
      <c r="E126" s="358" t="s">
        <v>38</v>
      </c>
      <c r="F126" s="359">
        <v>6.55</v>
      </c>
      <c r="G126" s="360">
        <v>4.5</v>
      </c>
      <c r="H126" s="361"/>
    </row>
    <row r="127" spans="1:8" s="356" customFormat="1" ht="12.75" customHeight="1" hidden="1">
      <c r="A127" s="337"/>
      <c r="B127" s="329"/>
      <c r="C127" s="330" t="str">
        <f>"(COMP. X LARGURA MÉDIA DA RUA  )  "&amp;TEXT(F127,"0,00")&amp;"M X "&amp;TEXT(G127,"0,00")&amp;"M ="</f>
        <v>(COMP. X LARGURA MÉDIA DA RUA  )  5,89M X 4,50M =</v>
      </c>
      <c r="D127" s="357">
        <f>F127*G127</f>
        <v>26.505</v>
      </c>
      <c r="E127" s="358" t="s">
        <v>38</v>
      </c>
      <c r="F127" s="359">
        <v>5.89</v>
      </c>
      <c r="G127" s="360">
        <v>4.5</v>
      </c>
      <c r="H127" s="362"/>
    </row>
    <row r="128" spans="1:8" s="356" customFormat="1" ht="12.75" customHeight="1" hidden="1">
      <c r="A128" s="337"/>
      <c r="B128" s="329"/>
      <c r="C128" s="330" t="str">
        <f>"(COMP. X LARGURA MÉDIA DA RUA  )  "&amp;TEXT(F128,"0,00")&amp;"M X "&amp;TEXT(G128,"0,00")&amp;"M ="</f>
        <v>(COMP. X LARGURA MÉDIA DA RUA  )  6,02M X 4,50M =</v>
      </c>
      <c r="D128" s="363">
        <f>F128*G128</f>
        <v>27.089999999999996</v>
      </c>
      <c r="E128" s="364" t="s">
        <v>38</v>
      </c>
      <c r="F128" s="359">
        <v>6.02</v>
      </c>
      <c r="G128" s="360">
        <v>4.5</v>
      </c>
      <c r="H128" s="362"/>
    </row>
    <row r="129" spans="1:8" s="356" customFormat="1" ht="12.75" customHeight="1" hidden="1">
      <c r="A129" s="337"/>
      <c r="B129" s="329"/>
      <c r="C129" s="365" t="s">
        <v>32</v>
      </c>
      <c r="D129" s="331">
        <f>SUM(D126:D128)</f>
        <v>83.07</v>
      </c>
      <c r="E129" s="354" t="s">
        <v>38</v>
      </c>
      <c r="F129" s="366"/>
      <c r="G129" s="366"/>
      <c r="H129" s="362"/>
    </row>
    <row r="130" spans="1:8" s="356" customFormat="1" ht="12.75" customHeight="1" hidden="1">
      <c r="A130" s="337"/>
      <c r="B130" s="329"/>
      <c r="C130" s="330"/>
      <c r="D130" s="333"/>
      <c r="E130" s="332"/>
      <c r="F130" s="366"/>
      <c r="G130" s="366"/>
      <c r="H130" s="362"/>
    </row>
    <row r="131" spans="1:8" s="356" customFormat="1" ht="12.75" customHeight="1" hidden="1">
      <c r="A131" s="337"/>
      <c r="B131" s="329"/>
      <c r="C131" s="330"/>
      <c r="D131" s="333"/>
      <c r="E131" s="332"/>
      <c r="F131" s="366"/>
      <c r="G131" s="366"/>
      <c r="H131" s="362"/>
    </row>
    <row r="132" spans="1:7" s="356" customFormat="1" ht="12.75" customHeight="1" hidden="1">
      <c r="A132" s="337" t="s">
        <v>148</v>
      </c>
      <c r="B132" s="329" t="s">
        <v>52</v>
      </c>
      <c r="C132" s="352" t="s">
        <v>33</v>
      </c>
      <c r="D132" s="353">
        <v>2</v>
      </c>
      <c r="E132" s="354" t="s">
        <v>29</v>
      </c>
      <c r="F132" s="355"/>
      <c r="G132" s="355"/>
    </row>
    <row r="133" spans="1:10" s="356" customFormat="1" ht="25.5" customHeight="1" hidden="1">
      <c r="A133" s="337" t="s">
        <v>149</v>
      </c>
      <c r="B133" s="329" t="s">
        <v>53</v>
      </c>
      <c r="C133" s="330" t="str">
        <f>"(ÁREA QUADRADA DA PLACA X QUANT. DE PLACAS ) "&amp;TEXT(J133,"0,00")&amp;"M2 X "&amp;TEXT(G133,"0")&amp;" = "</f>
        <v>(ÁREA QUADRADA DA PLACA X QUANT. DE PLACAS ) 0,07M2 X 1 = </v>
      </c>
      <c r="D133" s="331">
        <f>0.07*2</f>
        <v>0.14</v>
      </c>
      <c r="E133" s="354" t="s">
        <v>38</v>
      </c>
      <c r="F133" s="340">
        <f>0.3/2</f>
        <v>0.15</v>
      </c>
      <c r="G133" s="339">
        <v>1</v>
      </c>
      <c r="H133" s="367">
        <f>F133*F133</f>
        <v>0.0225</v>
      </c>
      <c r="I133" s="367">
        <v>3.14</v>
      </c>
      <c r="J133" s="367">
        <f>H133*I133</f>
        <v>0.07065</v>
      </c>
    </row>
    <row r="134" spans="1:10" s="327" customFormat="1" ht="25.5" customHeight="1" hidden="1">
      <c r="A134" s="337" t="s">
        <v>150</v>
      </c>
      <c r="B134" s="329" t="s">
        <v>54</v>
      </c>
      <c r="C134" s="330" t="str">
        <f>"(ÁREA QUADRADA DA PLACA X QUANT. DE PLACAS ) "&amp;TEXT(J134,"0,000")&amp;"M2 X "&amp;TEXT(G134,"0")&amp;" = "</f>
        <v>(ÁREA QUADRADA DA PLACA X QUANT. DE PLACAS ) 0,196M2 X 1 = </v>
      </c>
      <c r="D134" s="331">
        <f>0.196*2</f>
        <v>0.392</v>
      </c>
      <c r="E134" s="354" t="s">
        <v>38</v>
      </c>
      <c r="F134" s="340">
        <f>0.5/2</f>
        <v>0.25</v>
      </c>
      <c r="G134" s="339">
        <v>1</v>
      </c>
      <c r="H134" s="367">
        <f>0.25*0.25</f>
        <v>0.0625</v>
      </c>
      <c r="I134" s="367">
        <v>3.14</v>
      </c>
      <c r="J134" s="367">
        <f>H134*I134</f>
        <v>0.19625</v>
      </c>
    </row>
    <row r="135" spans="1:9" s="327" customFormat="1" ht="12.75" customHeight="1" hidden="1">
      <c r="A135" s="337" t="s">
        <v>151</v>
      </c>
      <c r="B135" s="329" t="s">
        <v>27</v>
      </c>
      <c r="C135" s="368" t="str">
        <f>C112</f>
        <v>(COMP. X LARG. ) 52,70M X 6,66M = </v>
      </c>
      <c r="D135" s="331">
        <f>D112</f>
        <v>350.98</v>
      </c>
      <c r="E135" s="332" t="s">
        <v>38</v>
      </c>
      <c r="F135" s="350"/>
      <c r="G135" s="350"/>
      <c r="H135" s="369"/>
      <c r="I135" s="369"/>
    </row>
    <row r="136" spans="1:7" s="371" customFormat="1" ht="12.75" customHeight="1" hidden="1">
      <c r="A136" s="51"/>
      <c r="B136" s="306"/>
      <c r="C136" s="176"/>
      <c r="D136" s="109"/>
      <c r="E136" s="370"/>
      <c r="F136" s="51"/>
      <c r="G136" s="51"/>
    </row>
    <row r="137" spans="1:7" s="316" customFormat="1" ht="15.75" customHeight="1" hidden="1">
      <c r="A137" s="314">
        <v>5</v>
      </c>
      <c r="B137" s="383" t="s">
        <v>206</v>
      </c>
      <c r="C137" s="384"/>
      <c r="D137" s="384"/>
      <c r="E137" s="384"/>
      <c r="F137" s="315"/>
      <c r="G137" s="315"/>
    </row>
    <row r="138" spans="1:7" s="318" customFormat="1" ht="15.75" customHeight="1" hidden="1">
      <c r="A138" s="317"/>
      <c r="B138" s="344" t="s">
        <v>84</v>
      </c>
      <c r="C138" s="344"/>
      <c r="D138" s="344"/>
      <c r="E138" s="344"/>
      <c r="G138" s="319"/>
    </row>
    <row r="139" spans="1:7" s="327" customFormat="1" ht="12.75" customHeight="1" hidden="1">
      <c r="A139" s="320"/>
      <c r="B139" s="321"/>
      <c r="C139" s="322"/>
      <c r="D139" s="323"/>
      <c r="E139" s="324"/>
      <c r="F139" s="325"/>
      <c r="G139" s="326"/>
    </row>
    <row r="140" spans="1:7" s="327" customFormat="1" ht="12.75" customHeight="1" hidden="1">
      <c r="A140" s="328" t="s">
        <v>152</v>
      </c>
      <c r="B140" s="329" t="s">
        <v>56</v>
      </c>
      <c r="C140" s="330" t="str">
        <f>C166</f>
        <v>(COMP. X LARG. ) 184,69M X 3,50M = </v>
      </c>
      <c r="D140" s="331">
        <f>D166</f>
        <v>646.41</v>
      </c>
      <c r="E140" s="332" t="str">
        <f>E166</f>
        <v>M2</v>
      </c>
      <c r="F140" s="325">
        <v>184.69</v>
      </c>
      <c r="G140" s="326">
        <v>3.5</v>
      </c>
    </row>
    <row r="141" spans="1:7" s="327" customFormat="1" ht="12.75" customHeight="1" hidden="1">
      <c r="A141" s="328"/>
      <c r="B141" s="329"/>
      <c r="C141" s="330"/>
      <c r="D141" s="333"/>
      <c r="E141" s="332"/>
      <c r="F141" s="325"/>
      <c r="G141" s="326"/>
    </row>
    <row r="142" spans="1:7" s="318" customFormat="1" ht="15.75" customHeight="1" hidden="1">
      <c r="A142" s="334"/>
      <c r="B142" s="344" t="s">
        <v>91</v>
      </c>
      <c r="C142" s="344"/>
      <c r="D142" s="344"/>
      <c r="E142" s="344"/>
      <c r="F142" s="335"/>
      <c r="G142" s="336"/>
    </row>
    <row r="143" spans="1:11" s="327" customFormat="1" ht="12.75" customHeight="1" hidden="1">
      <c r="A143" s="337" t="s">
        <v>153</v>
      </c>
      <c r="B143" s="329" t="s">
        <v>46</v>
      </c>
      <c r="C143" s="330" t="str">
        <f>"(COMP. X LARG. ) "&amp;TEXT(F143,"0,00")&amp;"M X "&amp;TEXT(G143,"0,00")&amp;"M = "</f>
        <v>(COMP. X LARG. ) 184,69M X 3,50M = </v>
      </c>
      <c r="D143" s="331">
        <f>ROUNDDOWN(F143*G143,2)</f>
        <v>646.41</v>
      </c>
      <c r="E143" s="332" t="s">
        <v>38</v>
      </c>
      <c r="F143" s="338">
        <f>F140</f>
        <v>184.69</v>
      </c>
      <c r="G143" s="339">
        <f>G140</f>
        <v>3.5</v>
      </c>
      <c r="H143" s="316"/>
      <c r="I143" s="340">
        <v>200.65</v>
      </c>
      <c r="J143" s="316"/>
      <c r="K143" s="316"/>
    </row>
    <row r="144" spans="1:11" s="327" customFormat="1" ht="12.75" customHeight="1" hidden="1">
      <c r="A144" s="337" t="s">
        <v>154</v>
      </c>
      <c r="B144" s="329" t="s">
        <v>45</v>
      </c>
      <c r="C144" s="330" t="str">
        <f>"ÁREA QUADRADA X ALTURA - "&amp;TEXT(F144,"0,00")&amp;"M2 X "&amp;TEXT(G144,"0,00")&amp;"M = "</f>
        <v>ÁREA QUADRADA X ALTURA - 646,41M2 X 0,15M = </v>
      </c>
      <c r="D144" s="331">
        <f>ROUNDDOWN(F144*G144,2)</f>
        <v>96.96</v>
      </c>
      <c r="E144" s="332" t="s">
        <v>39</v>
      </c>
      <c r="F144" s="338">
        <f>D143</f>
        <v>646.41</v>
      </c>
      <c r="G144" s="339">
        <v>0.15</v>
      </c>
      <c r="H144" s="316"/>
      <c r="I144" s="316"/>
      <c r="J144" s="316"/>
      <c r="K144" s="316"/>
    </row>
    <row r="145" spans="1:11" s="327" customFormat="1" ht="25.5" customHeight="1" hidden="1">
      <c r="A145" s="337" t="s">
        <v>155</v>
      </c>
      <c r="B145" s="329" t="s">
        <v>47</v>
      </c>
      <c r="C145" s="330" t="str">
        <f>"(ÁREA  QUADRADA - ÁREA SARJETA) "&amp;TEXT(D143,"0,00")&amp;"M² - "&amp;TEXT(F148,"0,00")&amp;"M²(ÁREA DE SARJETA - LARG.="&amp;TEXT(G148,"0,00")&amp;"M) = "</f>
        <v>(ÁREA  QUADRADA - ÁREA SARJETA) 646,41M² - 184,93M²(ÁREA DE SARJETA - LARG.=0,50M) = </v>
      </c>
      <c r="D145" s="331">
        <f>ROUNDDOWN(D143-F148,2)</f>
        <v>461.48</v>
      </c>
      <c r="E145" s="332" t="s">
        <v>38</v>
      </c>
      <c r="F145" s="315"/>
      <c r="G145" s="315"/>
      <c r="H145" s="341"/>
      <c r="I145" s="341"/>
      <c r="J145" s="342"/>
      <c r="K145" s="316"/>
    </row>
    <row r="146" spans="1:11" s="327" customFormat="1" ht="12.75" customHeight="1" hidden="1">
      <c r="A146" s="337"/>
      <c r="B146" s="329"/>
      <c r="C146" s="330"/>
      <c r="D146" s="333"/>
      <c r="E146" s="332"/>
      <c r="F146" s="315"/>
      <c r="G146" s="315"/>
      <c r="H146" s="341"/>
      <c r="I146" s="341"/>
      <c r="J146" s="342"/>
      <c r="K146" s="316"/>
    </row>
    <row r="147" spans="1:10" s="318" customFormat="1" ht="15.75" customHeight="1" hidden="1">
      <c r="A147" s="334"/>
      <c r="B147" s="343"/>
      <c r="C147" s="344" t="s">
        <v>120</v>
      </c>
      <c r="D147" s="345"/>
      <c r="E147" s="344"/>
      <c r="F147" s="344"/>
      <c r="G147" s="319"/>
      <c r="H147" s="346"/>
      <c r="I147" s="346"/>
      <c r="J147" s="347"/>
    </row>
    <row r="148" spans="1:7" s="348" customFormat="1" ht="12.75" customHeight="1" hidden="1">
      <c r="A148" s="337" t="s">
        <v>156</v>
      </c>
      <c r="B148" s="329" t="s">
        <v>50</v>
      </c>
      <c r="C148" s="330" t="s">
        <v>34</v>
      </c>
      <c r="D148" s="331">
        <v>369.86</v>
      </c>
      <c r="E148" s="332" t="s">
        <v>28</v>
      </c>
      <c r="F148" s="201">
        <f>D148*G148</f>
        <v>184.93</v>
      </c>
      <c r="G148" s="202">
        <f>G87</f>
        <v>0.5</v>
      </c>
    </row>
    <row r="149" spans="1:7" s="348" customFormat="1" ht="12.75" customHeight="1" hidden="1">
      <c r="A149" s="337"/>
      <c r="B149" s="329"/>
      <c r="C149" s="330"/>
      <c r="D149" s="333"/>
      <c r="E149" s="332"/>
      <c r="F149" s="285"/>
      <c r="G149" s="285"/>
    </row>
    <row r="150" spans="1:11" s="327" customFormat="1" ht="12.75" customHeight="1" hidden="1">
      <c r="A150" s="337"/>
      <c r="B150" s="329"/>
      <c r="C150" s="330"/>
      <c r="D150" s="333"/>
      <c r="E150" s="332"/>
      <c r="F150" s="315"/>
      <c r="G150" s="315"/>
      <c r="H150" s="341"/>
      <c r="I150" s="341"/>
      <c r="J150" s="342"/>
      <c r="K150" s="316"/>
    </row>
    <row r="151" spans="1:10" s="318" customFormat="1" ht="15.75" customHeight="1" hidden="1">
      <c r="A151" s="334"/>
      <c r="B151" s="343"/>
      <c r="C151" s="344" t="s">
        <v>121</v>
      </c>
      <c r="D151" s="333"/>
      <c r="E151" s="349"/>
      <c r="F151" s="319"/>
      <c r="G151" s="319"/>
      <c r="H151" s="346"/>
      <c r="I151" s="346"/>
      <c r="J151" s="347"/>
    </row>
    <row r="152" spans="1:10" s="380" customFormat="1" ht="12.75" customHeight="1" hidden="1">
      <c r="A152" s="373" t="s">
        <v>157</v>
      </c>
      <c r="B152" s="374" t="s">
        <v>48</v>
      </c>
      <c r="C152" s="375" t="s">
        <v>33</v>
      </c>
      <c r="D152" s="376">
        <v>0</v>
      </c>
      <c r="E152" s="377" t="s">
        <v>28</v>
      </c>
      <c r="F152" s="378"/>
      <c r="G152" s="378"/>
      <c r="H152" s="379"/>
      <c r="I152" s="379"/>
      <c r="J152" s="379"/>
    </row>
    <row r="153" spans="1:7" s="356" customFormat="1" ht="12.75" customHeight="1" hidden="1">
      <c r="A153" s="337" t="s">
        <v>157</v>
      </c>
      <c r="B153" s="329" t="s">
        <v>41</v>
      </c>
      <c r="C153" s="352" t="s">
        <v>33</v>
      </c>
      <c r="D153" s="353">
        <v>6</v>
      </c>
      <c r="E153" s="354" t="s">
        <v>29</v>
      </c>
      <c r="F153" s="355"/>
      <c r="G153" s="355"/>
    </row>
    <row r="154" spans="1:7" s="356" customFormat="1" ht="12.75" customHeight="1" hidden="1">
      <c r="A154" s="337"/>
      <c r="B154" s="329"/>
      <c r="C154" s="352"/>
      <c r="D154" s="333"/>
      <c r="E154" s="354"/>
      <c r="F154" s="355"/>
      <c r="G154" s="355"/>
    </row>
    <row r="155" spans="1:8" s="356" customFormat="1" ht="12.75" customHeight="1" hidden="1">
      <c r="A155" s="337" t="s">
        <v>158</v>
      </c>
      <c r="B155" s="329" t="s">
        <v>51</v>
      </c>
      <c r="C155" s="330" t="str">
        <f>"(COMP. X LARGURA MÉDIA DA RUA  )  "&amp;TEXT(F155,"0,00")&amp;"M X "&amp;TEXT(G155,"0,00")&amp;"M ="</f>
        <v>(COMP. X LARGURA MÉDIA DA RUA  )  2,50M X 4,50M =</v>
      </c>
      <c r="D155" s="357">
        <f>F155*G155</f>
        <v>11.25</v>
      </c>
      <c r="E155" s="358" t="s">
        <v>38</v>
      </c>
      <c r="F155" s="359">
        <v>2.5</v>
      </c>
      <c r="G155" s="360">
        <v>4.5</v>
      </c>
      <c r="H155" s="361"/>
    </row>
    <row r="156" spans="1:8" s="356" customFormat="1" ht="12.75" customHeight="1" hidden="1">
      <c r="A156" s="337"/>
      <c r="B156" s="329"/>
      <c r="C156" s="330" t="str">
        <f>"(COMP. X LARGURA MÉDIA DA RUA  )  "&amp;TEXT(F156,"0,00")&amp;"M X "&amp;TEXT(G156,"0,00")&amp;"M ="</f>
        <v>(COMP. X LARGURA MÉDIA DA RUA  )  2,50M X 4,50M =</v>
      </c>
      <c r="D156" s="357">
        <f>F156*G156</f>
        <v>11.25</v>
      </c>
      <c r="E156" s="358" t="s">
        <v>38</v>
      </c>
      <c r="F156" s="359">
        <v>2.5</v>
      </c>
      <c r="G156" s="360">
        <v>4.5</v>
      </c>
      <c r="H156" s="362"/>
    </row>
    <row r="157" spans="1:8" s="356" customFormat="1" ht="12.75" customHeight="1" hidden="1">
      <c r="A157" s="337"/>
      <c r="B157" s="329"/>
      <c r="C157" s="330" t="str">
        <f>"(COMP. X LARGURA MÉDIA DA RUA  )  "&amp;TEXT(F157,"0,00")&amp;"M X "&amp;TEXT(G157,"0,00")&amp;"M ="</f>
        <v>(COMP. X LARGURA MÉDIA DA RUA  )  2,50M X 4,50M =</v>
      </c>
      <c r="D157" s="363">
        <f>F157*G157</f>
        <v>11.25</v>
      </c>
      <c r="E157" s="364" t="s">
        <v>38</v>
      </c>
      <c r="F157" s="359">
        <v>2.5</v>
      </c>
      <c r="G157" s="360">
        <v>4.5</v>
      </c>
      <c r="H157" s="362"/>
    </row>
    <row r="158" spans="1:8" s="356" customFormat="1" ht="12.75" customHeight="1" hidden="1">
      <c r="A158" s="337"/>
      <c r="B158" s="329"/>
      <c r="C158" s="365" t="s">
        <v>32</v>
      </c>
      <c r="D158" s="331">
        <f>SUM(D155:D157)</f>
        <v>33.75</v>
      </c>
      <c r="E158" s="332" t="s">
        <v>38</v>
      </c>
      <c r="F158" s="366"/>
      <c r="G158" s="366"/>
      <c r="H158" s="362"/>
    </row>
    <row r="159" spans="1:8" s="356" customFormat="1" ht="12.75" customHeight="1" hidden="1">
      <c r="A159" s="337"/>
      <c r="B159" s="329"/>
      <c r="C159" s="330"/>
      <c r="D159" s="333"/>
      <c r="E159" s="332"/>
      <c r="F159" s="366"/>
      <c r="G159" s="366"/>
      <c r="H159" s="362"/>
    </row>
    <row r="160" spans="1:8" s="356" customFormat="1" ht="12.75" customHeight="1" hidden="1">
      <c r="A160" s="337"/>
      <c r="B160" s="329"/>
      <c r="C160" s="330"/>
      <c r="D160" s="333"/>
      <c r="E160" s="332"/>
      <c r="F160" s="366"/>
      <c r="G160" s="366"/>
      <c r="H160" s="362"/>
    </row>
    <row r="161" spans="1:7" s="356" customFormat="1" ht="12.75" customHeight="1" hidden="1">
      <c r="A161" s="337" t="s">
        <v>159</v>
      </c>
      <c r="B161" s="329" t="s">
        <v>52</v>
      </c>
      <c r="C161" s="352" t="s">
        <v>33</v>
      </c>
      <c r="D161" s="353">
        <v>2</v>
      </c>
      <c r="E161" s="354" t="s">
        <v>29</v>
      </c>
      <c r="F161" s="355"/>
      <c r="G161" s="355"/>
    </row>
    <row r="162" spans="1:10" s="356" customFormat="1" ht="25.5" customHeight="1" hidden="1">
      <c r="A162" s="337" t="s">
        <v>160</v>
      </c>
      <c r="B162" s="329" t="s">
        <v>53</v>
      </c>
      <c r="C162" s="330" t="str">
        <f>"(ÁREA QUADRADA DA PLACA X QUANT. DE PLACAS ) "&amp;TEXT(J162,"0,00")&amp;"M2 X "&amp;TEXT(G162,"0")&amp;" = "</f>
        <v>(ÁREA QUADRADA DA PLACA X QUANT. DE PLACAS ) 0,07M2 X 1 = </v>
      </c>
      <c r="D162" s="331">
        <f>0.07*2</f>
        <v>0.14</v>
      </c>
      <c r="E162" s="354" t="s">
        <v>38</v>
      </c>
      <c r="F162" s="340">
        <f>0.3/2</f>
        <v>0.15</v>
      </c>
      <c r="G162" s="339">
        <v>1</v>
      </c>
      <c r="H162" s="367">
        <f>F162*F162</f>
        <v>0.0225</v>
      </c>
      <c r="I162" s="367">
        <v>3.14</v>
      </c>
      <c r="J162" s="367">
        <f>H162*I162</f>
        <v>0.07065</v>
      </c>
    </row>
    <row r="163" spans="1:10" s="327" customFormat="1" ht="25.5" customHeight="1" hidden="1">
      <c r="A163" s="337" t="s">
        <v>161</v>
      </c>
      <c r="B163" s="329" t="s">
        <v>54</v>
      </c>
      <c r="C163" s="330" t="str">
        <f>"(ÁREA QUADRADA DA PLACA X QUANT. DE PLACAS ) "&amp;TEXT(J163,"0,000")&amp;"M2 X "&amp;TEXT(G163,"0")&amp;" = "</f>
        <v>(ÁREA QUADRADA DA PLACA X QUANT. DE PLACAS ) 0,196M2 X 2 = </v>
      </c>
      <c r="D163" s="331">
        <f>0.196*2</f>
        <v>0.392</v>
      </c>
      <c r="E163" s="354" t="s">
        <v>38</v>
      </c>
      <c r="F163" s="340">
        <f>0.5/2</f>
        <v>0.25</v>
      </c>
      <c r="G163" s="339">
        <v>2</v>
      </c>
      <c r="H163" s="367">
        <f>0.25*0.25</f>
        <v>0.0625</v>
      </c>
      <c r="I163" s="367">
        <v>3.14</v>
      </c>
      <c r="J163" s="367">
        <f>H163*I163</f>
        <v>0.19625</v>
      </c>
    </row>
    <row r="164" spans="1:10" s="327" customFormat="1" ht="12.75" customHeight="1" hidden="1">
      <c r="A164" s="337" t="s">
        <v>162</v>
      </c>
      <c r="B164" s="329" t="s">
        <v>207</v>
      </c>
      <c r="C164" s="330" t="str">
        <f>"(COMP. X LARG. ) "&amp;TEXT(F164,"0,00")&amp;"M X "&amp;TEXT(G164,"0,00")&amp;"M = "</f>
        <v>(COMP. X LARG. ) 356,44M X 0,66M = </v>
      </c>
      <c r="D164" s="331">
        <f>ROUNDDOWN(F164*G164,2)</f>
        <v>235.25</v>
      </c>
      <c r="E164" s="332" t="s">
        <v>38</v>
      </c>
      <c r="F164" s="338">
        <v>356.44</v>
      </c>
      <c r="G164" s="339">
        <v>0.66</v>
      </c>
      <c r="H164" s="356"/>
      <c r="I164" s="356"/>
      <c r="J164" s="356"/>
    </row>
    <row r="165" spans="1:10" s="327" customFormat="1" ht="12.75" customHeight="1" hidden="1">
      <c r="A165" s="337" t="s">
        <v>213</v>
      </c>
      <c r="B165" s="329" t="s">
        <v>208</v>
      </c>
      <c r="C165" s="330" t="str">
        <f>"(COMP. X LARG. ) "&amp;TEXT(F165,"0,00")&amp;"M X "&amp;TEXT(G165,"0,00")&amp;"M = "</f>
        <v>(COMP. X LARG. ) 356,44M X 0,66M = </v>
      </c>
      <c r="D165" s="331">
        <f>ROUNDDOWN(F165*G165,2)</f>
        <v>235.25</v>
      </c>
      <c r="E165" s="332" t="s">
        <v>38</v>
      </c>
      <c r="F165" s="338">
        <v>356.44</v>
      </c>
      <c r="G165" s="339">
        <v>0.66</v>
      </c>
      <c r="H165" s="356"/>
      <c r="I165" s="356"/>
      <c r="J165" s="356"/>
    </row>
    <row r="166" spans="1:9" s="327" customFormat="1" ht="12.75" customHeight="1" hidden="1">
      <c r="A166" s="337" t="s">
        <v>214</v>
      </c>
      <c r="B166" s="329" t="s">
        <v>27</v>
      </c>
      <c r="C166" s="368" t="str">
        <f>C143</f>
        <v>(COMP. X LARG. ) 184,69M X 3,50M = </v>
      </c>
      <c r="D166" s="331">
        <f>D143</f>
        <v>646.41</v>
      </c>
      <c r="E166" s="332" t="s">
        <v>38</v>
      </c>
      <c r="F166" s="350"/>
      <c r="G166" s="350"/>
      <c r="H166" s="369"/>
      <c r="I166" s="369"/>
    </row>
    <row r="167" spans="1:7" s="371" customFormat="1" ht="12.75" customHeight="1" hidden="1">
      <c r="A167" s="51"/>
      <c r="B167" s="306"/>
      <c r="C167" s="176"/>
      <c r="D167" s="109"/>
      <c r="E167" s="370"/>
      <c r="F167" s="51"/>
      <c r="G167" s="51"/>
    </row>
    <row r="168" spans="1:7" s="316" customFormat="1" ht="15.75" customHeight="1" hidden="1">
      <c r="A168" s="314">
        <v>6</v>
      </c>
      <c r="B168" s="383" t="s">
        <v>190</v>
      </c>
      <c r="C168" s="384"/>
      <c r="D168" s="384"/>
      <c r="E168" s="384"/>
      <c r="F168" s="315"/>
      <c r="G168" s="315"/>
    </row>
    <row r="169" spans="1:7" s="318" customFormat="1" ht="15.75" customHeight="1" hidden="1">
      <c r="A169" s="317"/>
      <c r="B169" s="344" t="s">
        <v>84</v>
      </c>
      <c r="C169" s="344"/>
      <c r="D169" s="344"/>
      <c r="E169" s="344"/>
      <c r="G169" s="319"/>
    </row>
    <row r="170" spans="1:7" s="327" customFormat="1" ht="12.75" customHeight="1" hidden="1">
      <c r="A170" s="320"/>
      <c r="B170" s="321"/>
      <c r="C170" s="322"/>
      <c r="D170" s="323"/>
      <c r="E170" s="324"/>
      <c r="F170" s="325"/>
      <c r="G170" s="326"/>
    </row>
    <row r="171" spans="1:7" s="327" customFormat="1" ht="12.75" customHeight="1" hidden="1">
      <c r="A171" s="328" t="s">
        <v>163</v>
      </c>
      <c r="B171" s="329" t="s">
        <v>56</v>
      </c>
      <c r="C171" s="330" t="str">
        <f>C195</f>
        <v>(COMP. X LARG. ) 78,44M X 9,17M = </v>
      </c>
      <c r="D171" s="331">
        <f>D195</f>
        <v>719.29</v>
      </c>
      <c r="E171" s="332" t="str">
        <f>E195</f>
        <v>M2</v>
      </c>
      <c r="F171" s="325">
        <v>78.44</v>
      </c>
      <c r="G171" s="326">
        <v>9.17</v>
      </c>
    </row>
    <row r="172" spans="1:7" s="327" customFormat="1" ht="12.75" customHeight="1" hidden="1">
      <c r="A172" s="328"/>
      <c r="B172" s="329"/>
      <c r="C172" s="330"/>
      <c r="D172" s="333"/>
      <c r="E172" s="332"/>
      <c r="F172" s="325"/>
      <c r="G172" s="326"/>
    </row>
    <row r="173" spans="1:7" s="318" customFormat="1" ht="15.75" customHeight="1" hidden="1">
      <c r="A173" s="334"/>
      <c r="B173" s="344" t="s">
        <v>91</v>
      </c>
      <c r="C173" s="344"/>
      <c r="D173" s="344"/>
      <c r="E173" s="344"/>
      <c r="F173" s="335"/>
      <c r="G173" s="336"/>
    </row>
    <row r="174" spans="1:11" s="327" customFormat="1" ht="12.75" customHeight="1" hidden="1">
      <c r="A174" s="337" t="s">
        <v>164</v>
      </c>
      <c r="B174" s="329" t="s">
        <v>46</v>
      </c>
      <c r="C174" s="330" t="str">
        <f>"(COMP. X LARG. ) "&amp;TEXT(F174,"0,00")&amp;"M X "&amp;TEXT(G174,"0,00")&amp;"M = "</f>
        <v>(COMP. X LARG. ) 78,44M X 9,17M = </v>
      </c>
      <c r="D174" s="331">
        <f>ROUNDDOWN(F174*G174,2)</f>
        <v>719.29</v>
      </c>
      <c r="E174" s="332" t="s">
        <v>38</v>
      </c>
      <c r="F174" s="338">
        <f>F171</f>
        <v>78.44</v>
      </c>
      <c r="G174" s="339">
        <f>G171</f>
        <v>9.17</v>
      </c>
      <c r="H174" s="316"/>
      <c r="I174" s="340">
        <v>200.65</v>
      </c>
      <c r="J174" s="316"/>
      <c r="K174" s="316"/>
    </row>
    <row r="175" spans="1:11" s="327" customFormat="1" ht="12.75" customHeight="1" hidden="1">
      <c r="A175" s="337" t="s">
        <v>165</v>
      </c>
      <c r="B175" s="329" t="s">
        <v>45</v>
      </c>
      <c r="C175" s="330" t="str">
        <f>"ÁREA QUADRADA X ALTURA - "&amp;TEXT(F175,"0,00")&amp;"M2 X "&amp;TEXT(G175,"0,00")&amp;"M = "</f>
        <v>ÁREA QUADRADA X ALTURA - 719,29M2 X 0,15M = </v>
      </c>
      <c r="D175" s="331">
        <f>ROUNDDOWN(F175*G175,2)</f>
        <v>107.89</v>
      </c>
      <c r="E175" s="332" t="s">
        <v>39</v>
      </c>
      <c r="F175" s="338">
        <f>D174</f>
        <v>719.29</v>
      </c>
      <c r="G175" s="339">
        <v>0.15</v>
      </c>
      <c r="H175" s="316"/>
      <c r="I175" s="316"/>
      <c r="J175" s="316"/>
      <c r="K175" s="316"/>
    </row>
    <row r="176" spans="1:11" s="327" customFormat="1" ht="25.5" customHeight="1" hidden="1">
      <c r="A176" s="337" t="s">
        <v>166</v>
      </c>
      <c r="B176" s="329" t="s">
        <v>47</v>
      </c>
      <c r="C176" s="330" t="str">
        <f>"(ÁREA  QUADRADA - ÁREA SARJETA) "&amp;TEXT(D174,"0,00")&amp;"M² - "&amp;TEXT(F179,"0,00")&amp;"M²(ÁREA DE SARJETA - LARG.="&amp;TEXT(G179,"0,00")&amp;"M) = "</f>
        <v>(ÁREA  QUADRADA - ÁREA SARJETA) 719,29M² - 53,49M²(ÁREA DE SARJETA - LARG.=0,50M) = </v>
      </c>
      <c r="D176" s="331">
        <f>ROUNDDOWN(D174-F179,2)</f>
        <v>665.8</v>
      </c>
      <c r="E176" s="332" t="s">
        <v>38</v>
      </c>
      <c r="F176" s="315"/>
      <c r="G176" s="315"/>
      <c r="H176" s="341"/>
      <c r="I176" s="341"/>
      <c r="J176" s="342"/>
      <c r="K176" s="316"/>
    </row>
    <row r="177" spans="1:11" s="327" customFormat="1" ht="12.75" customHeight="1" hidden="1">
      <c r="A177" s="337"/>
      <c r="B177" s="329"/>
      <c r="C177" s="330"/>
      <c r="D177" s="333"/>
      <c r="E177" s="332"/>
      <c r="F177" s="315"/>
      <c r="G177" s="315"/>
      <c r="H177" s="341"/>
      <c r="I177" s="341"/>
      <c r="J177" s="342"/>
      <c r="K177" s="316"/>
    </row>
    <row r="178" spans="1:10" s="318" customFormat="1" ht="15.75" customHeight="1" hidden="1">
      <c r="A178" s="334"/>
      <c r="B178" s="343"/>
      <c r="C178" s="344" t="s">
        <v>120</v>
      </c>
      <c r="D178" s="345"/>
      <c r="E178" s="344"/>
      <c r="F178" s="344"/>
      <c r="G178" s="319"/>
      <c r="H178" s="346"/>
      <c r="I178" s="346"/>
      <c r="J178" s="347"/>
    </row>
    <row r="179" spans="1:7" s="348" customFormat="1" ht="12.75" customHeight="1" hidden="1">
      <c r="A179" s="337" t="s">
        <v>167</v>
      </c>
      <c r="B179" s="329" t="s">
        <v>50</v>
      </c>
      <c r="C179" s="330" t="s">
        <v>34</v>
      </c>
      <c r="D179" s="331">
        <v>106.98</v>
      </c>
      <c r="E179" s="332" t="s">
        <v>28</v>
      </c>
      <c r="F179" s="201">
        <f>D179*G179</f>
        <v>53.49</v>
      </c>
      <c r="G179" s="202">
        <f>G117</f>
        <v>0.5</v>
      </c>
    </row>
    <row r="180" spans="1:7" s="348" customFormat="1" ht="12.75" customHeight="1" hidden="1">
      <c r="A180" s="337"/>
      <c r="B180" s="329"/>
      <c r="C180" s="330"/>
      <c r="D180" s="333"/>
      <c r="E180" s="332"/>
      <c r="F180" s="285"/>
      <c r="G180" s="285"/>
    </row>
    <row r="181" spans="1:11" s="327" customFormat="1" ht="12.75" customHeight="1" hidden="1">
      <c r="A181" s="337"/>
      <c r="B181" s="329"/>
      <c r="C181" s="330"/>
      <c r="D181" s="333"/>
      <c r="E181" s="332"/>
      <c r="F181" s="315"/>
      <c r="G181" s="315"/>
      <c r="H181" s="341"/>
      <c r="I181" s="341"/>
      <c r="J181" s="342"/>
      <c r="K181" s="316"/>
    </row>
    <row r="182" spans="1:10" s="318" customFormat="1" ht="15.75" customHeight="1" hidden="1">
      <c r="A182" s="334"/>
      <c r="B182" s="343"/>
      <c r="C182" s="344" t="s">
        <v>121</v>
      </c>
      <c r="D182" s="333"/>
      <c r="E182" s="349"/>
      <c r="F182" s="319"/>
      <c r="G182" s="319"/>
      <c r="H182" s="346"/>
      <c r="I182" s="346"/>
      <c r="J182" s="347"/>
    </row>
    <row r="183" spans="1:11" s="327" customFormat="1" ht="12.75" customHeight="1" hidden="1">
      <c r="A183" s="337"/>
      <c r="B183" s="329"/>
      <c r="C183" s="330"/>
      <c r="D183" s="333"/>
      <c r="E183" s="332"/>
      <c r="F183" s="315"/>
      <c r="G183" s="315"/>
      <c r="H183" s="341"/>
      <c r="I183" s="341"/>
      <c r="J183" s="342"/>
      <c r="K183" s="316"/>
    </row>
    <row r="184" spans="1:10" s="327" customFormat="1" ht="12.75" customHeight="1" hidden="1">
      <c r="A184" s="337" t="s">
        <v>168</v>
      </c>
      <c r="B184" s="329" t="s">
        <v>48</v>
      </c>
      <c r="C184" s="330" t="s">
        <v>33</v>
      </c>
      <c r="D184" s="331">
        <v>106.98</v>
      </c>
      <c r="E184" s="332" t="s">
        <v>28</v>
      </c>
      <c r="F184" s="350"/>
      <c r="G184" s="350"/>
      <c r="H184" s="351"/>
      <c r="I184" s="351"/>
      <c r="J184" s="351"/>
    </row>
    <row r="185" spans="1:10" s="327" customFormat="1" ht="12.75" customHeight="1" hidden="1">
      <c r="A185" s="337"/>
      <c r="B185" s="329"/>
      <c r="C185" s="330"/>
      <c r="D185" s="333"/>
      <c r="E185" s="332"/>
      <c r="F185" s="350"/>
      <c r="G185" s="350"/>
      <c r="H185" s="351"/>
      <c r="I185" s="351"/>
      <c r="J185" s="351"/>
    </row>
    <row r="186" spans="1:7" s="356" customFormat="1" ht="12.75" customHeight="1" hidden="1">
      <c r="A186" s="337" t="s">
        <v>169</v>
      </c>
      <c r="B186" s="329" t="s">
        <v>41</v>
      </c>
      <c r="C186" s="352" t="s">
        <v>33</v>
      </c>
      <c r="D186" s="353">
        <v>2</v>
      </c>
      <c r="E186" s="354" t="s">
        <v>29</v>
      </c>
      <c r="F186" s="355"/>
      <c r="G186" s="355"/>
    </row>
    <row r="187" spans="1:7" s="356" customFormat="1" ht="12.75" customHeight="1" hidden="1">
      <c r="A187" s="337"/>
      <c r="B187" s="329"/>
      <c r="C187" s="352"/>
      <c r="D187" s="333"/>
      <c r="E187" s="354"/>
      <c r="F187" s="355"/>
      <c r="G187" s="355"/>
    </row>
    <row r="188" spans="1:8" s="356" customFormat="1" ht="12.75" customHeight="1" hidden="1">
      <c r="A188" s="337" t="s">
        <v>170</v>
      </c>
      <c r="B188" s="329" t="s">
        <v>51</v>
      </c>
      <c r="C188" s="330" t="str">
        <f>"(COMP. X LARGURA MÉDIA DA RUA  )  "&amp;TEXT(F188,"0,00")&amp;"M X "&amp;TEXT(G188,"0,00")&amp;"M ="</f>
        <v>(COMP. X LARGURA MÉDIA DA RUA  )  7,81M X 4,50M =</v>
      </c>
      <c r="D188" s="363">
        <f>F188*G188</f>
        <v>35.144999999999996</v>
      </c>
      <c r="E188" s="364" t="s">
        <v>38</v>
      </c>
      <c r="F188" s="359">
        <v>7.81</v>
      </c>
      <c r="G188" s="360">
        <v>4.5</v>
      </c>
      <c r="H188" s="361"/>
    </row>
    <row r="189" spans="1:8" s="356" customFormat="1" ht="12.75" customHeight="1" hidden="1">
      <c r="A189" s="337"/>
      <c r="B189" s="329"/>
      <c r="C189" s="365" t="s">
        <v>32</v>
      </c>
      <c r="D189" s="331">
        <f>SUM(D188:D188)</f>
        <v>35.144999999999996</v>
      </c>
      <c r="E189" s="354" t="s">
        <v>38</v>
      </c>
      <c r="F189" s="366"/>
      <c r="G189" s="366"/>
      <c r="H189" s="362"/>
    </row>
    <row r="190" spans="1:8" s="356" customFormat="1" ht="12.75" customHeight="1" hidden="1">
      <c r="A190" s="337"/>
      <c r="B190" s="329"/>
      <c r="C190" s="330"/>
      <c r="D190" s="333"/>
      <c r="E190" s="332"/>
      <c r="F190" s="366"/>
      <c r="G190" s="366"/>
      <c r="H190" s="362"/>
    </row>
    <row r="191" spans="1:8" s="356" customFormat="1" ht="12.75" customHeight="1" hidden="1">
      <c r="A191" s="337"/>
      <c r="B191" s="329"/>
      <c r="C191" s="330"/>
      <c r="D191" s="333"/>
      <c r="E191" s="332"/>
      <c r="F191" s="366"/>
      <c r="G191" s="366"/>
      <c r="H191" s="362"/>
    </row>
    <row r="192" spans="1:7" s="356" customFormat="1" ht="12.75" customHeight="1" hidden="1">
      <c r="A192" s="337" t="s">
        <v>171</v>
      </c>
      <c r="B192" s="329" t="s">
        <v>52</v>
      </c>
      <c r="C192" s="352" t="s">
        <v>33</v>
      </c>
      <c r="D192" s="353">
        <v>2</v>
      </c>
      <c r="E192" s="354" t="s">
        <v>29</v>
      </c>
      <c r="F192" s="355"/>
      <c r="G192" s="355"/>
    </row>
    <row r="193" spans="1:10" s="356" customFormat="1" ht="25.5" customHeight="1" hidden="1">
      <c r="A193" s="337" t="s">
        <v>172</v>
      </c>
      <c r="B193" s="329" t="s">
        <v>53</v>
      </c>
      <c r="C193" s="330" t="str">
        <f>"(ÁREA QUADRADA DA PLACA X QUANT. DE PLACAS ) "&amp;TEXT(J193,"0,00")&amp;"M2 X "&amp;TEXT(G193,"0")&amp;" = "</f>
        <v>(ÁREA QUADRADA DA PLACA X QUANT. DE PLACAS ) 0,07M2 X 2 = </v>
      </c>
      <c r="D193" s="331">
        <f>0.07*2</f>
        <v>0.14</v>
      </c>
      <c r="E193" s="354" t="s">
        <v>38</v>
      </c>
      <c r="F193" s="340">
        <f>0.3/2</f>
        <v>0.15</v>
      </c>
      <c r="G193" s="339">
        <v>2</v>
      </c>
      <c r="H193" s="367">
        <f>F193*F193</f>
        <v>0.0225</v>
      </c>
      <c r="I193" s="367">
        <v>3.14</v>
      </c>
      <c r="J193" s="367">
        <f>H193*I193</f>
        <v>0.07065</v>
      </c>
    </row>
    <row r="194" spans="1:10" s="327" customFormat="1" ht="25.5" customHeight="1" hidden="1">
      <c r="A194" s="337" t="s">
        <v>173</v>
      </c>
      <c r="B194" s="329" t="s">
        <v>54</v>
      </c>
      <c r="C194" s="330" t="str">
        <f>"(ÁREA QUADRADA DA PLACA X QUANT. DE PLACAS ) "&amp;TEXT(J194,"0,000")&amp;"M2 X "&amp;TEXT(G194,"0")&amp;" = "</f>
        <v>(ÁREA QUADRADA DA PLACA X QUANT. DE PLACAS ) 0,196M2 X 2 = </v>
      </c>
      <c r="D194" s="331">
        <f>0.196*2</f>
        <v>0.392</v>
      </c>
      <c r="E194" s="354" t="s">
        <v>38</v>
      </c>
      <c r="F194" s="340">
        <f>0.5/2</f>
        <v>0.25</v>
      </c>
      <c r="G194" s="339">
        <v>2</v>
      </c>
      <c r="H194" s="367">
        <f>0.25*0.25</f>
        <v>0.0625</v>
      </c>
      <c r="I194" s="367">
        <v>3.14</v>
      </c>
      <c r="J194" s="367">
        <f>H194*I194</f>
        <v>0.19625</v>
      </c>
    </row>
    <row r="195" spans="1:9" s="327" customFormat="1" ht="12.75" customHeight="1" hidden="1">
      <c r="A195" s="337" t="s">
        <v>174</v>
      </c>
      <c r="B195" s="329" t="s">
        <v>27</v>
      </c>
      <c r="C195" s="368" t="str">
        <f>C174</f>
        <v>(COMP. X LARG. ) 78,44M X 9,17M = </v>
      </c>
      <c r="D195" s="331">
        <f>D174</f>
        <v>719.29</v>
      </c>
      <c r="E195" s="332" t="s">
        <v>38</v>
      </c>
      <c r="F195" s="350"/>
      <c r="G195" s="350"/>
      <c r="H195" s="369"/>
      <c r="I195" s="369"/>
    </row>
    <row r="196" spans="1:7" s="371" customFormat="1" ht="12.75" customHeight="1" hidden="1">
      <c r="A196" s="51"/>
      <c r="B196" s="306"/>
      <c r="C196" s="176"/>
      <c r="D196" s="109"/>
      <c r="E196" s="370"/>
      <c r="F196" s="51"/>
      <c r="G196" s="51"/>
    </row>
    <row r="197" spans="1:7" s="316" customFormat="1" ht="15.75" customHeight="1" hidden="1">
      <c r="A197" s="314">
        <v>7</v>
      </c>
      <c r="B197" s="383" t="s">
        <v>191</v>
      </c>
      <c r="C197" s="384"/>
      <c r="D197" s="384"/>
      <c r="E197" s="384"/>
      <c r="F197" s="315"/>
      <c r="G197" s="315"/>
    </row>
    <row r="198" spans="1:7" s="318" customFormat="1" ht="15.75" customHeight="1" hidden="1">
      <c r="A198" s="317"/>
      <c r="B198" s="344" t="s">
        <v>84</v>
      </c>
      <c r="C198" s="344"/>
      <c r="D198" s="344"/>
      <c r="E198" s="344"/>
      <c r="G198" s="319"/>
    </row>
    <row r="199" spans="1:7" s="327" customFormat="1" ht="12.75" customHeight="1" hidden="1">
      <c r="A199" s="320"/>
      <c r="B199" s="321"/>
      <c r="C199" s="322"/>
      <c r="D199" s="323"/>
      <c r="E199" s="324"/>
      <c r="F199" s="325"/>
      <c r="G199" s="326"/>
    </row>
    <row r="200" spans="1:7" s="327" customFormat="1" ht="12.75" customHeight="1" hidden="1">
      <c r="A200" s="328" t="s">
        <v>175</v>
      </c>
      <c r="B200" s="329" t="s">
        <v>56</v>
      </c>
      <c r="C200" s="330" t="str">
        <f>C225</f>
        <v>(COMP. X LARG. ) 94,49M X 8,41M = </v>
      </c>
      <c r="D200" s="331">
        <f>D225</f>
        <v>794.66</v>
      </c>
      <c r="E200" s="332" t="str">
        <f>E225</f>
        <v>M2</v>
      </c>
      <c r="F200" s="325">
        <v>94.49</v>
      </c>
      <c r="G200" s="326">
        <v>8.41</v>
      </c>
    </row>
    <row r="201" spans="1:7" s="327" customFormat="1" ht="12.75" customHeight="1" hidden="1">
      <c r="A201" s="328"/>
      <c r="B201" s="329"/>
      <c r="C201" s="330"/>
      <c r="D201" s="333"/>
      <c r="E201" s="332"/>
      <c r="F201" s="325"/>
      <c r="G201" s="326"/>
    </row>
    <row r="202" spans="1:7" s="318" customFormat="1" ht="15.75" customHeight="1" hidden="1">
      <c r="A202" s="334"/>
      <c r="B202" s="344" t="s">
        <v>91</v>
      </c>
      <c r="C202" s="344"/>
      <c r="D202" s="344"/>
      <c r="E202" s="344"/>
      <c r="F202" s="335"/>
      <c r="G202" s="336"/>
    </row>
    <row r="203" spans="1:11" s="327" customFormat="1" ht="12.75" customHeight="1" hidden="1">
      <c r="A203" s="337" t="s">
        <v>176</v>
      </c>
      <c r="B203" s="329" t="s">
        <v>46</v>
      </c>
      <c r="C203" s="330" t="str">
        <f>"(COMP. X LARG. ) "&amp;TEXT(F203,"0,00")&amp;"M X "&amp;TEXT(G203,"0,00")&amp;"M = "</f>
        <v>(COMP. X LARG. ) 94,49M X 8,41M = </v>
      </c>
      <c r="D203" s="331">
        <f>ROUNDDOWN(F203*G203,2)</f>
        <v>794.66</v>
      </c>
      <c r="E203" s="332" t="s">
        <v>38</v>
      </c>
      <c r="F203" s="338">
        <f>F200</f>
        <v>94.49</v>
      </c>
      <c r="G203" s="339">
        <f>G200</f>
        <v>8.41</v>
      </c>
      <c r="H203" s="316"/>
      <c r="I203" s="340">
        <v>200.65</v>
      </c>
      <c r="J203" s="316"/>
      <c r="K203" s="316"/>
    </row>
    <row r="204" spans="1:11" s="327" customFormat="1" ht="12.75" customHeight="1" hidden="1">
      <c r="A204" s="337" t="s">
        <v>177</v>
      </c>
      <c r="B204" s="329" t="s">
        <v>45</v>
      </c>
      <c r="C204" s="330" t="str">
        <f>"ÁREA QUADRADA X ALTURA - "&amp;TEXT(F204,"0,00")&amp;"M2 X "&amp;TEXT(G204,"0,00")&amp;"M = "</f>
        <v>ÁREA QUADRADA X ALTURA - 794,66M2 X 0,15M = </v>
      </c>
      <c r="D204" s="331">
        <f>ROUNDDOWN(F204*G204,2)</f>
        <v>119.19</v>
      </c>
      <c r="E204" s="332" t="s">
        <v>39</v>
      </c>
      <c r="F204" s="338">
        <f>D203</f>
        <v>794.66</v>
      </c>
      <c r="G204" s="339">
        <v>0.15</v>
      </c>
      <c r="H204" s="316"/>
      <c r="I204" s="316"/>
      <c r="J204" s="316"/>
      <c r="K204" s="316"/>
    </row>
    <row r="205" spans="1:11" s="327" customFormat="1" ht="25.5" customHeight="1" hidden="1">
      <c r="A205" s="337" t="s">
        <v>178</v>
      </c>
      <c r="B205" s="329" t="s">
        <v>47</v>
      </c>
      <c r="C205" s="330" t="str">
        <f>"(ÁREA  QUADRADA - ÁREA SARJETA) "&amp;TEXT(D203,"0,00")&amp;"M² - "&amp;TEXT(F208,"0,00")&amp;"M²(ÁREA DE SARJETA - LARG.="&amp;TEXT(G208,"0,00")&amp;"M) = "</f>
        <v>(ÁREA  QUADRADA - ÁREA SARJETA) 794,66M² - 54,80M²(ÁREA DE SARJETA - LARG.=0,50M) = </v>
      </c>
      <c r="D205" s="331">
        <f>ROUNDDOWN(D203-F208,2)</f>
        <v>739.86</v>
      </c>
      <c r="E205" s="332" t="s">
        <v>38</v>
      </c>
      <c r="F205" s="315"/>
      <c r="G205" s="315"/>
      <c r="H205" s="341"/>
      <c r="I205" s="341"/>
      <c r="J205" s="342"/>
      <c r="K205" s="316"/>
    </row>
    <row r="206" spans="1:11" s="327" customFormat="1" ht="12.75" customHeight="1" hidden="1">
      <c r="A206" s="337"/>
      <c r="B206" s="329"/>
      <c r="C206" s="330"/>
      <c r="D206" s="333"/>
      <c r="E206" s="332"/>
      <c r="F206" s="315"/>
      <c r="G206" s="315"/>
      <c r="H206" s="341"/>
      <c r="I206" s="341"/>
      <c r="J206" s="342"/>
      <c r="K206" s="316"/>
    </row>
    <row r="207" spans="1:10" s="318" customFormat="1" ht="15.75" customHeight="1" hidden="1">
      <c r="A207" s="334"/>
      <c r="B207" s="343"/>
      <c r="C207" s="344" t="s">
        <v>120</v>
      </c>
      <c r="D207" s="345"/>
      <c r="E207" s="344"/>
      <c r="F207" s="344"/>
      <c r="G207" s="319"/>
      <c r="H207" s="346"/>
      <c r="I207" s="346"/>
      <c r="J207" s="347"/>
    </row>
    <row r="208" spans="1:7" s="348" customFormat="1" ht="12.75" customHeight="1" hidden="1">
      <c r="A208" s="337" t="s">
        <v>179</v>
      </c>
      <c r="B208" s="329" t="s">
        <v>50</v>
      </c>
      <c r="C208" s="330" t="s">
        <v>34</v>
      </c>
      <c r="D208" s="331">
        <v>109.6</v>
      </c>
      <c r="E208" s="332" t="s">
        <v>28</v>
      </c>
      <c r="F208" s="201">
        <f>D208*G208</f>
        <v>54.8</v>
      </c>
      <c r="G208" s="202">
        <f>G117</f>
        <v>0.5</v>
      </c>
    </row>
    <row r="209" spans="1:7" s="348" customFormat="1" ht="12.75" customHeight="1" hidden="1">
      <c r="A209" s="337"/>
      <c r="B209" s="329"/>
      <c r="C209" s="330"/>
      <c r="D209" s="333"/>
      <c r="E209" s="332"/>
      <c r="F209" s="285"/>
      <c r="G209" s="285"/>
    </row>
    <row r="210" spans="1:11" s="327" customFormat="1" ht="12.75" customHeight="1" hidden="1">
      <c r="A210" s="337"/>
      <c r="B210" s="329"/>
      <c r="C210" s="330"/>
      <c r="D210" s="333"/>
      <c r="E210" s="332"/>
      <c r="F210" s="315"/>
      <c r="G210" s="315"/>
      <c r="H210" s="341"/>
      <c r="I210" s="341"/>
      <c r="J210" s="342"/>
      <c r="K210" s="316"/>
    </row>
    <row r="211" spans="1:10" s="318" customFormat="1" ht="15.75" customHeight="1" hidden="1">
      <c r="A211" s="334"/>
      <c r="B211" s="343"/>
      <c r="C211" s="344" t="s">
        <v>121</v>
      </c>
      <c r="D211" s="333"/>
      <c r="E211" s="349"/>
      <c r="F211" s="319"/>
      <c r="G211" s="319"/>
      <c r="H211" s="346"/>
      <c r="I211" s="346"/>
      <c r="J211" s="347"/>
    </row>
    <row r="212" spans="1:11" s="327" customFormat="1" ht="12.75" customHeight="1" hidden="1">
      <c r="A212" s="337"/>
      <c r="B212" s="329"/>
      <c r="C212" s="330"/>
      <c r="D212" s="333"/>
      <c r="E212" s="332"/>
      <c r="F212" s="315"/>
      <c r="G212" s="315"/>
      <c r="H212" s="341"/>
      <c r="I212" s="341"/>
      <c r="J212" s="342"/>
      <c r="K212" s="316"/>
    </row>
    <row r="213" spans="1:10" s="327" customFormat="1" ht="12.75" customHeight="1" hidden="1">
      <c r="A213" s="337" t="s">
        <v>180</v>
      </c>
      <c r="B213" s="329" t="s">
        <v>48</v>
      </c>
      <c r="C213" s="330" t="s">
        <v>33</v>
      </c>
      <c r="D213" s="331">
        <v>109.6</v>
      </c>
      <c r="E213" s="332" t="s">
        <v>28</v>
      </c>
      <c r="F213" s="350"/>
      <c r="G213" s="350"/>
      <c r="H213" s="351"/>
      <c r="I213" s="351"/>
      <c r="J213" s="351"/>
    </row>
    <row r="214" spans="1:10" s="327" customFormat="1" ht="12.75" customHeight="1" hidden="1">
      <c r="A214" s="337"/>
      <c r="B214" s="329"/>
      <c r="C214" s="330"/>
      <c r="D214" s="333"/>
      <c r="E214" s="332"/>
      <c r="F214" s="350"/>
      <c r="G214" s="350"/>
      <c r="H214" s="351"/>
      <c r="I214" s="351"/>
      <c r="J214" s="351"/>
    </row>
    <row r="215" spans="1:7" s="356" customFormat="1" ht="12.75" customHeight="1" hidden="1">
      <c r="A215" s="337" t="s">
        <v>181</v>
      </c>
      <c r="B215" s="329" t="s">
        <v>41</v>
      </c>
      <c r="C215" s="352" t="s">
        <v>33</v>
      </c>
      <c r="D215" s="353">
        <v>4</v>
      </c>
      <c r="E215" s="354" t="s">
        <v>29</v>
      </c>
      <c r="F215" s="355"/>
      <c r="G215" s="355"/>
    </row>
    <row r="216" spans="1:7" s="356" customFormat="1" ht="12.75" customHeight="1" hidden="1">
      <c r="A216" s="337"/>
      <c r="B216" s="329"/>
      <c r="C216" s="352"/>
      <c r="D216" s="333"/>
      <c r="E216" s="354"/>
      <c r="F216" s="355"/>
      <c r="G216" s="355"/>
    </row>
    <row r="217" spans="1:8" s="356" customFormat="1" ht="12.75" customHeight="1" hidden="1">
      <c r="A217" s="337" t="s">
        <v>182</v>
      </c>
      <c r="B217" s="329" t="s">
        <v>51</v>
      </c>
      <c r="C217" s="330" t="str">
        <f>"(COMP. X LARGURA MÉDIA DA RUA  )  "&amp;TEXT(F217,"0,00")&amp;"M X "&amp;TEXT(G217,"0,00")&amp;"M ="</f>
        <v>(COMP. X LARGURA MÉDIA DA RUA  )  6,90M X 4,50M =</v>
      </c>
      <c r="D217" s="357">
        <f>F217*G217</f>
        <v>31.05</v>
      </c>
      <c r="E217" s="358" t="s">
        <v>38</v>
      </c>
      <c r="F217" s="359">
        <v>6.9</v>
      </c>
      <c r="G217" s="360">
        <v>4.5</v>
      </c>
      <c r="H217" s="361"/>
    </row>
    <row r="218" spans="1:8" s="356" customFormat="1" ht="12.75" customHeight="1" hidden="1">
      <c r="A218" s="337"/>
      <c r="B218" s="329"/>
      <c r="C218" s="330" t="str">
        <f>"(COMP. X LARGURA MÉDIA DA RUA  )  "&amp;TEXT(F218,"0,00")&amp;"M X "&amp;TEXT(G218,"0,00")&amp;"M ="</f>
        <v>(COMP. X LARGURA MÉDIA DA RUA  )  7,33M X 4,50M =</v>
      </c>
      <c r="D218" s="363">
        <f>F218*G218</f>
        <v>32.985</v>
      </c>
      <c r="E218" s="364" t="s">
        <v>38</v>
      </c>
      <c r="F218" s="359">
        <v>7.33</v>
      </c>
      <c r="G218" s="360">
        <v>4.5</v>
      </c>
      <c r="H218" s="362"/>
    </row>
    <row r="219" spans="1:8" s="356" customFormat="1" ht="12.75" customHeight="1" hidden="1">
      <c r="A219" s="337"/>
      <c r="B219" s="329"/>
      <c r="C219" s="365" t="s">
        <v>32</v>
      </c>
      <c r="D219" s="331">
        <f>SUM(D217:D218)</f>
        <v>64.035</v>
      </c>
      <c r="E219" s="354" t="s">
        <v>38</v>
      </c>
      <c r="F219" s="366"/>
      <c r="G219" s="366"/>
      <c r="H219" s="362"/>
    </row>
    <row r="220" spans="1:8" s="356" customFormat="1" ht="12.75" customHeight="1" hidden="1">
      <c r="A220" s="337"/>
      <c r="B220" s="329"/>
      <c r="C220" s="330"/>
      <c r="D220" s="333"/>
      <c r="E220" s="332"/>
      <c r="F220" s="366"/>
      <c r="G220" s="366"/>
      <c r="H220" s="362"/>
    </row>
    <row r="221" spans="1:8" s="356" customFormat="1" ht="12.75" customHeight="1" hidden="1">
      <c r="A221" s="337"/>
      <c r="B221" s="329"/>
      <c r="C221" s="330"/>
      <c r="D221" s="333"/>
      <c r="E221" s="332"/>
      <c r="F221" s="366"/>
      <c r="G221" s="366"/>
      <c r="H221" s="362"/>
    </row>
    <row r="222" spans="1:7" s="356" customFormat="1" ht="12.75" customHeight="1" hidden="1">
      <c r="A222" s="337" t="s">
        <v>183</v>
      </c>
      <c r="B222" s="329" t="s">
        <v>52</v>
      </c>
      <c r="C222" s="352" t="s">
        <v>33</v>
      </c>
      <c r="D222" s="353">
        <v>2</v>
      </c>
      <c r="E222" s="354" t="s">
        <v>29</v>
      </c>
      <c r="F222" s="355"/>
      <c r="G222" s="355"/>
    </row>
    <row r="223" spans="1:10" s="356" customFormat="1" ht="25.5" customHeight="1" hidden="1">
      <c r="A223" s="337" t="s">
        <v>184</v>
      </c>
      <c r="B223" s="329" t="s">
        <v>53</v>
      </c>
      <c r="C223" s="330" t="str">
        <f>"(ÁREA QUADRADA DA PLACA X QUANT. DE PLACAS ) "&amp;TEXT(J223,"0,00")&amp;"M2 X "&amp;TEXT(G223,"0")&amp;" = "</f>
        <v>(ÁREA QUADRADA DA PLACA X QUANT. DE PLACAS ) 0,07M2 X 2 = </v>
      </c>
      <c r="D223" s="331">
        <f>0.07*2</f>
        <v>0.14</v>
      </c>
      <c r="E223" s="354" t="s">
        <v>38</v>
      </c>
      <c r="F223" s="340">
        <f>0.3/2</f>
        <v>0.15</v>
      </c>
      <c r="G223" s="339">
        <v>2</v>
      </c>
      <c r="H223" s="367">
        <f>F223*F223</f>
        <v>0.0225</v>
      </c>
      <c r="I223" s="367">
        <v>3.14</v>
      </c>
      <c r="J223" s="367">
        <f>H223*I223</f>
        <v>0.07065</v>
      </c>
    </row>
    <row r="224" spans="1:10" s="327" customFormat="1" ht="25.5" customHeight="1" hidden="1">
      <c r="A224" s="337" t="s">
        <v>185</v>
      </c>
      <c r="B224" s="329" t="s">
        <v>54</v>
      </c>
      <c r="C224" s="330" t="str">
        <f>"(ÁREA QUADRADA DA PLACA X QUANT. DE PLACAS ) "&amp;TEXT(J224,"0,000")&amp;"M2 X "&amp;TEXT(G224,"0")&amp;" = "</f>
        <v>(ÁREA QUADRADA DA PLACA X QUANT. DE PLACAS ) 0,196M2 X 2 = </v>
      </c>
      <c r="D224" s="331">
        <f>0.196*2</f>
        <v>0.392</v>
      </c>
      <c r="E224" s="354" t="s">
        <v>38</v>
      </c>
      <c r="F224" s="340">
        <f>0.5/2</f>
        <v>0.25</v>
      </c>
      <c r="G224" s="339">
        <v>2</v>
      </c>
      <c r="H224" s="367">
        <f>0.25*0.25</f>
        <v>0.0625</v>
      </c>
      <c r="I224" s="367">
        <v>3.14</v>
      </c>
      <c r="J224" s="367">
        <f>H224*I224</f>
        <v>0.19625</v>
      </c>
    </row>
    <row r="225" spans="1:9" s="327" customFormat="1" ht="12.75" customHeight="1" hidden="1">
      <c r="A225" s="337" t="s">
        <v>186</v>
      </c>
      <c r="B225" s="329" t="s">
        <v>27</v>
      </c>
      <c r="C225" s="368" t="str">
        <f>C203</f>
        <v>(COMP. X LARG. ) 94,49M X 8,41M = </v>
      </c>
      <c r="D225" s="331">
        <f>D203</f>
        <v>794.66</v>
      </c>
      <c r="E225" s="332" t="s">
        <v>38</v>
      </c>
      <c r="F225" s="350"/>
      <c r="G225" s="350"/>
      <c r="H225" s="369"/>
      <c r="I225" s="369"/>
    </row>
    <row r="226" spans="1:7" s="371" customFormat="1" ht="12.75" customHeight="1" hidden="1">
      <c r="A226" s="51"/>
      <c r="B226" s="306"/>
      <c r="C226" s="176"/>
      <c r="D226" s="109"/>
      <c r="E226" s="370"/>
      <c r="F226" s="51"/>
      <c r="G226" s="51"/>
    </row>
    <row r="227" spans="1:7" s="316" customFormat="1" ht="15.75" customHeight="1" hidden="1">
      <c r="A227" s="314">
        <v>8</v>
      </c>
      <c r="B227" s="383" t="s">
        <v>201</v>
      </c>
      <c r="C227" s="384"/>
      <c r="D227" s="384"/>
      <c r="E227" s="384"/>
      <c r="F227" s="315"/>
      <c r="G227" s="315"/>
    </row>
    <row r="228" spans="1:7" s="318" customFormat="1" ht="15.75" customHeight="1" hidden="1">
      <c r="A228" s="317"/>
      <c r="B228" s="344" t="s">
        <v>84</v>
      </c>
      <c r="C228" s="344"/>
      <c r="D228" s="344"/>
      <c r="E228" s="344"/>
      <c r="G228" s="319"/>
    </row>
    <row r="229" spans="1:7" s="327" customFormat="1" ht="12.75" customHeight="1" hidden="1">
      <c r="A229" s="320"/>
      <c r="B229" s="321"/>
      <c r="C229" s="322"/>
      <c r="D229" s="323"/>
      <c r="E229" s="324"/>
      <c r="F229" s="325"/>
      <c r="G229" s="326"/>
    </row>
    <row r="230" spans="1:7" s="327" customFormat="1" ht="12.75" customHeight="1" hidden="1">
      <c r="A230" s="328" t="s">
        <v>193</v>
      </c>
      <c r="B230" s="329" t="s">
        <v>56</v>
      </c>
      <c r="C230" s="330" t="str">
        <f>C255</f>
        <v>(COMP. X LARG. ) 283,99M X 6,78M = </v>
      </c>
      <c r="D230" s="331">
        <f>D255</f>
        <v>1925.45</v>
      </c>
      <c r="E230" s="332" t="str">
        <f>E255</f>
        <v>M2</v>
      </c>
      <c r="F230" s="325">
        <v>283.99</v>
      </c>
      <c r="G230" s="326">
        <v>6.78</v>
      </c>
    </row>
    <row r="231" spans="1:7" s="327" customFormat="1" ht="12.75" customHeight="1" hidden="1">
      <c r="A231" s="328"/>
      <c r="B231" s="329"/>
      <c r="C231" s="330"/>
      <c r="D231" s="333"/>
      <c r="E231" s="332"/>
      <c r="F231" s="325"/>
      <c r="G231" s="326"/>
    </row>
    <row r="232" spans="1:7" s="318" customFormat="1" ht="15.75" customHeight="1" hidden="1">
      <c r="A232" s="334"/>
      <c r="B232" s="344" t="s">
        <v>91</v>
      </c>
      <c r="C232" s="344"/>
      <c r="D232" s="344"/>
      <c r="E232" s="344"/>
      <c r="F232" s="335"/>
      <c r="G232" s="336"/>
    </row>
    <row r="233" spans="1:11" s="327" customFormat="1" ht="12.75" customHeight="1" hidden="1">
      <c r="A233" s="337" t="s">
        <v>194</v>
      </c>
      <c r="B233" s="329" t="s">
        <v>46</v>
      </c>
      <c r="C233" s="330" t="str">
        <f>"(COMP. X LARG. ) "&amp;TEXT(F233,"0,00")&amp;"M X "&amp;TEXT(G233,"0,00")&amp;"M = "</f>
        <v>(COMP. X LARG. ) 283,99M X 6,78M = </v>
      </c>
      <c r="D233" s="331">
        <f>ROUNDDOWN(F233*G233,2)</f>
        <v>1925.45</v>
      </c>
      <c r="E233" s="332" t="s">
        <v>38</v>
      </c>
      <c r="F233" s="338">
        <f>F230</f>
        <v>283.99</v>
      </c>
      <c r="G233" s="339">
        <f>G230</f>
        <v>6.78</v>
      </c>
      <c r="H233" s="316"/>
      <c r="I233" s="340">
        <v>200.65</v>
      </c>
      <c r="J233" s="316"/>
      <c r="K233" s="316"/>
    </row>
    <row r="234" spans="1:11" s="327" customFormat="1" ht="12.75" customHeight="1" hidden="1">
      <c r="A234" s="337" t="s">
        <v>195</v>
      </c>
      <c r="B234" s="329" t="s">
        <v>45</v>
      </c>
      <c r="C234" s="330" t="str">
        <f>"ÁREA QUADRADA X ALTURA - "&amp;TEXT(F234,"0,00")&amp;"M2 X "&amp;TEXT(G234,"0,00")&amp;"M = "</f>
        <v>ÁREA QUADRADA X ALTURA - 1925,45M2 X 0,15M = </v>
      </c>
      <c r="D234" s="331">
        <f>ROUNDDOWN(F234*G234,2)</f>
        <v>288.81</v>
      </c>
      <c r="E234" s="332" t="s">
        <v>39</v>
      </c>
      <c r="F234" s="338">
        <f>D233</f>
        <v>1925.45</v>
      </c>
      <c r="G234" s="339">
        <v>0.15</v>
      </c>
      <c r="H234" s="316"/>
      <c r="I234" s="316"/>
      <c r="J234" s="316"/>
      <c r="K234" s="316"/>
    </row>
    <row r="235" spans="1:11" s="327" customFormat="1" ht="25.5" customHeight="1" hidden="1">
      <c r="A235" s="337" t="s">
        <v>196</v>
      </c>
      <c r="B235" s="329" t="s">
        <v>47</v>
      </c>
      <c r="C235" s="330" t="str">
        <f>"(ÁREA  QUADRADA - ÁREA SARJETA) "&amp;TEXT(D233,"0,00")&amp;"M² - "&amp;TEXT(F238,"0,00")&amp;"M²(ÁREA DE SARJETA - LARG.="&amp;TEXT(G238,"0,00")&amp;"M) = "</f>
        <v>(ÁREA  QUADRADA - ÁREA SARJETA) 1925,45M² - 0,00M²(ÁREA DE SARJETA - LARG.=0,00M) = </v>
      </c>
      <c r="D235" s="331">
        <f>ROUNDDOWN(D233-F238,2)</f>
        <v>1925.45</v>
      </c>
      <c r="E235" s="332" t="s">
        <v>38</v>
      </c>
      <c r="F235" s="315"/>
      <c r="G235" s="315"/>
      <c r="H235" s="341"/>
      <c r="I235" s="341"/>
      <c r="J235" s="342"/>
      <c r="K235" s="316"/>
    </row>
    <row r="236" spans="1:11" s="327" customFormat="1" ht="12.75" customHeight="1" hidden="1">
      <c r="A236" s="337"/>
      <c r="B236" s="329"/>
      <c r="C236" s="330"/>
      <c r="D236" s="333"/>
      <c r="E236" s="332"/>
      <c r="F236" s="315"/>
      <c r="G236" s="315"/>
      <c r="H236" s="341"/>
      <c r="I236" s="341"/>
      <c r="J236" s="342"/>
      <c r="K236" s="316"/>
    </row>
    <row r="237" spans="1:10" s="318" customFormat="1" ht="15.75" customHeight="1" hidden="1">
      <c r="A237" s="334"/>
      <c r="B237" s="343"/>
      <c r="C237" s="344" t="s">
        <v>120</v>
      </c>
      <c r="D237" s="345"/>
      <c r="E237" s="344"/>
      <c r="F237" s="344"/>
      <c r="G237" s="319"/>
      <c r="H237" s="346"/>
      <c r="I237" s="346"/>
      <c r="J237" s="347"/>
    </row>
    <row r="238" spans="1:7" s="348" customFormat="1" ht="12.75" customHeight="1" hidden="1">
      <c r="A238" s="373" t="s">
        <v>197</v>
      </c>
      <c r="B238" s="374" t="s">
        <v>50</v>
      </c>
      <c r="C238" s="375" t="s">
        <v>34</v>
      </c>
      <c r="D238" s="381">
        <v>0</v>
      </c>
      <c r="E238" s="377" t="s">
        <v>28</v>
      </c>
      <c r="F238" s="311">
        <f>D238*G238</f>
        <v>0</v>
      </c>
      <c r="G238" s="312">
        <f>G147</f>
        <v>0</v>
      </c>
    </row>
    <row r="239" spans="1:7" s="348" customFormat="1" ht="12.75" customHeight="1" hidden="1">
      <c r="A239" s="337"/>
      <c r="B239" s="329"/>
      <c r="C239" s="330"/>
      <c r="D239" s="333"/>
      <c r="E239" s="332"/>
      <c r="F239" s="285"/>
      <c r="G239" s="285"/>
    </row>
    <row r="240" spans="1:11" s="327" customFormat="1" ht="12.75" customHeight="1" hidden="1">
      <c r="A240" s="337"/>
      <c r="B240" s="329"/>
      <c r="C240" s="330"/>
      <c r="D240" s="333"/>
      <c r="E240" s="332"/>
      <c r="F240" s="315"/>
      <c r="G240" s="315"/>
      <c r="H240" s="341"/>
      <c r="I240" s="341"/>
      <c r="J240" s="342"/>
      <c r="K240" s="316"/>
    </row>
    <row r="241" spans="1:10" s="318" customFormat="1" ht="15.75" customHeight="1" hidden="1">
      <c r="A241" s="334"/>
      <c r="B241" s="343"/>
      <c r="C241" s="344" t="s">
        <v>121</v>
      </c>
      <c r="D241" s="333"/>
      <c r="E241" s="349"/>
      <c r="F241" s="319"/>
      <c r="G241" s="319"/>
      <c r="H241" s="346"/>
      <c r="I241" s="346"/>
      <c r="J241" s="347"/>
    </row>
    <row r="242" spans="1:11" s="327" customFormat="1" ht="12.75" customHeight="1" hidden="1">
      <c r="A242" s="337"/>
      <c r="B242" s="329"/>
      <c r="C242" s="330"/>
      <c r="D242" s="333"/>
      <c r="E242" s="332"/>
      <c r="F242" s="315"/>
      <c r="G242" s="315"/>
      <c r="H242" s="341"/>
      <c r="I242" s="341"/>
      <c r="J242" s="342"/>
      <c r="K242" s="316"/>
    </row>
    <row r="243" spans="1:10" s="327" customFormat="1" ht="12.75" customHeight="1" hidden="1">
      <c r="A243" s="373" t="s">
        <v>198</v>
      </c>
      <c r="B243" s="374" t="s">
        <v>48</v>
      </c>
      <c r="C243" s="382" t="s">
        <v>33</v>
      </c>
      <c r="D243" s="381">
        <v>0</v>
      </c>
      <c r="E243" s="377" t="s">
        <v>28</v>
      </c>
      <c r="F243" s="350"/>
      <c r="G243" s="350"/>
      <c r="H243" s="351"/>
      <c r="I243" s="351"/>
      <c r="J243" s="351"/>
    </row>
    <row r="244" spans="1:10" s="327" customFormat="1" ht="12.75" customHeight="1" hidden="1">
      <c r="A244" s="337"/>
      <c r="B244" s="329"/>
      <c r="C244" s="330"/>
      <c r="D244" s="333"/>
      <c r="E244" s="332"/>
      <c r="F244" s="350"/>
      <c r="G244" s="350"/>
      <c r="H244" s="351"/>
      <c r="I244" s="351"/>
      <c r="J244" s="351"/>
    </row>
    <row r="245" spans="1:7" s="356" customFormat="1" ht="12.75" customHeight="1" hidden="1">
      <c r="A245" s="337" t="s">
        <v>199</v>
      </c>
      <c r="B245" s="329" t="s">
        <v>41</v>
      </c>
      <c r="C245" s="352" t="s">
        <v>33</v>
      </c>
      <c r="D245" s="353">
        <v>6</v>
      </c>
      <c r="E245" s="354" t="s">
        <v>29</v>
      </c>
      <c r="F245" s="355"/>
      <c r="G245" s="355"/>
    </row>
    <row r="246" spans="1:7" s="356" customFormat="1" ht="12.75" customHeight="1" hidden="1">
      <c r="A246" s="337"/>
      <c r="B246" s="329"/>
      <c r="C246" s="352"/>
      <c r="D246" s="333"/>
      <c r="E246" s="354"/>
      <c r="F246" s="355"/>
      <c r="G246" s="355"/>
    </row>
    <row r="247" spans="1:8" s="356" customFormat="1" ht="12.75" customHeight="1" hidden="1">
      <c r="A247" s="337" t="s">
        <v>200</v>
      </c>
      <c r="B247" s="329" t="s">
        <v>51</v>
      </c>
      <c r="C247" s="330" t="str">
        <f>"(COMP. X LARGURA MÉDIA DA RUA  )  "&amp;TEXT(F247,"0,00")&amp;"M X "&amp;TEXT(G247,"0,00")&amp;"M ="</f>
        <v>(COMP. X LARGURA MÉDIA DA RUA  )  6,90M X 4,50M =</v>
      </c>
      <c r="D247" s="357">
        <f>F247*G247</f>
        <v>31.05</v>
      </c>
      <c r="E247" s="358" t="s">
        <v>38</v>
      </c>
      <c r="F247" s="359">
        <v>6.9</v>
      </c>
      <c r="G247" s="360">
        <v>4.5</v>
      </c>
      <c r="H247" s="361"/>
    </row>
    <row r="248" spans="1:8" s="356" customFormat="1" ht="12.75" customHeight="1" hidden="1">
      <c r="A248" s="337"/>
      <c r="B248" s="329"/>
      <c r="C248" s="330" t="str">
        <f>"(COMP. X LARGURA MÉDIA DA RUA  )  "&amp;TEXT(F248,"0,00")&amp;"M X "&amp;TEXT(G248,"0,00")&amp;"M ="</f>
        <v>(COMP. X LARGURA MÉDIA DA RUA  )  7,33M X 4,50M =</v>
      </c>
      <c r="D248" s="363">
        <f>F248*G248</f>
        <v>32.985</v>
      </c>
      <c r="E248" s="364" t="s">
        <v>38</v>
      </c>
      <c r="F248" s="359">
        <v>7.33</v>
      </c>
      <c r="G248" s="360">
        <v>4.5</v>
      </c>
      <c r="H248" s="362"/>
    </row>
    <row r="249" spans="1:8" s="356" customFormat="1" ht="12.75" customHeight="1" hidden="1">
      <c r="A249" s="337"/>
      <c r="B249" s="329"/>
      <c r="C249" s="365" t="s">
        <v>32</v>
      </c>
      <c r="D249" s="331">
        <f>SUM(D247:D248)</f>
        <v>64.035</v>
      </c>
      <c r="E249" s="354" t="s">
        <v>38</v>
      </c>
      <c r="F249" s="366"/>
      <c r="G249" s="366"/>
      <c r="H249" s="362"/>
    </row>
    <row r="250" spans="1:8" s="356" customFormat="1" ht="12.75" customHeight="1" hidden="1">
      <c r="A250" s="337"/>
      <c r="B250" s="329"/>
      <c r="C250" s="330"/>
      <c r="D250" s="333"/>
      <c r="E250" s="332"/>
      <c r="F250" s="366"/>
      <c r="G250" s="366"/>
      <c r="H250" s="362"/>
    </row>
    <row r="251" spans="1:8" s="356" customFormat="1" ht="12.75" customHeight="1" hidden="1">
      <c r="A251" s="337"/>
      <c r="B251" s="329"/>
      <c r="C251" s="330"/>
      <c r="D251" s="333"/>
      <c r="E251" s="332"/>
      <c r="F251" s="366"/>
      <c r="G251" s="366"/>
      <c r="H251" s="362"/>
    </row>
    <row r="252" spans="1:7" s="356" customFormat="1" ht="12.75" customHeight="1" hidden="1">
      <c r="A252" s="337" t="s">
        <v>183</v>
      </c>
      <c r="B252" s="329" t="s">
        <v>52</v>
      </c>
      <c r="C252" s="352" t="s">
        <v>33</v>
      </c>
      <c r="D252" s="353">
        <v>2</v>
      </c>
      <c r="E252" s="354" t="s">
        <v>29</v>
      </c>
      <c r="F252" s="355"/>
      <c r="G252" s="355"/>
    </row>
    <row r="253" spans="1:10" s="356" customFormat="1" ht="25.5" customHeight="1" hidden="1">
      <c r="A253" s="337" t="s">
        <v>184</v>
      </c>
      <c r="B253" s="329" t="s">
        <v>53</v>
      </c>
      <c r="C253" s="330" t="str">
        <f>"(ÁREA QUADRADA DA PLACA X QUANT. DE PLACAS ) "&amp;TEXT(J253,"0,00")&amp;"M2 X "&amp;TEXT(G253,"0")&amp;" = "</f>
        <v>(ÁREA QUADRADA DA PLACA X QUANT. DE PLACAS ) 0,07M2 X 2 = </v>
      </c>
      <c r="D253" s="331">
        <f>0.07*2</f>
        <v>0.14</v>
      </c>
      <c r="E253" s="354" t="s">
        <v>38</v>
      </c>
      <c r="F253" s="340">
        <f>0.3/2</f>
        <v>0.15</v>
      </c>
      <c r="G253" s="339">
        <v>2</v>
      </c>
      <c r="H253" s="367">
        <f>F253*F253</f>
        <v>0.0225</v>
      </c>
      <c r="I253" s="367">
        <v>3.14</v>
      </c>
      <c r="J253" s="367">
        <f>H253*I253</f>
        <v>0.07065</v>
      </c>
    </row>
    <row r="254" spans="1:10" s="327" customFormat="1" ht="25.5" customHeight="1" hidden="1">
      <c r="A254" s="337" t="s">
        <v>185</v>
      </c>
      <c r="B254" s="329" t="s">
        <v>54</v>
      </c>
      <c r="C254" s="330" t="str">
        <f>"(ÁREA QUADRADA DA PLACA X QUANT. DE PLACAS ) "&amp;TEXT(J254,"0,000")&amp;"M2 X "&amp;TEXT(G254,"0")&amp;" = "</f>
        <v>(ÁREA QUADRADA DA PLACA X QUANT. DE PLACAS ) 0,196M2 X 2 = </v>
      </c>
      <c r="D254" s="331">
        <f>0.196*2</f>
        <v>0.392</v>
      </c>
      <c r="E254" s="354" t="s">
        <v>38</v>
      </c>
      <c r="F254" s="340">
        <f>0.5/2</f>
        <v>0.25</v>
      </c>
      <c r="G254" s="339">
        <v>2</v>
      </c>
      <c r="H254" s="367">
        <f>0.25*0.25</f>
        <v>0.0625</v>
      </c>
      <c r="I254" s="367">
        <v>3.14</v>
      </c>
      <c r="J254" s="367">
        <f>H254*I254</f>
        <v>0.19625</v>
      </c>
    </row>
    <row r="255" spans="1:9" s="327" customFormat="1" ht="12.75" customHeight="1" hidden="1">
      <c r="A255" s="337" t="s">
        <v>186</v>
      </c>
      <c r="B255" s="329" t="s">
        <v>27</v>
      </c>
      <c r="C255" s="368" t="str">
        <f>C233</f>
        <v>(COMP. X LARG. ) 283,99M X 6,78M = </v>
      </c>
      <c r="D255" s="331">
        <f>D233</f>
        <v>1925.45</v>
      </c>
      <c r="E255" s="332" t="s">
        <v>38</v>
      </c>
      <c r="F255" s="350"/>
      <c r="G255" s="350"/>
      <c r="H255" s="369"/>
      <c r="I255" s="369"/>
    </row>
  </sheetData>
  <sheetProtection/>
  <mergeCells count="5">
    <mergeCell ref="A2:D2"/>
    <mergeCell ref="A3:D3"/>
    <mergeCell ref="B11:E11"/>
    <mergeCell ref="B10:E10"/>
    <mergeCell ref="B16:E16"/>
  </mergeCells>
  <printOptions horizontalCentered="1" verticalCentered="1"/>
  <pageMargins left="0.1968503937007874" right="0.1968503937007874" top="0.3937007874015748" bottom="0.3937007874015748" header="0.3937007874015748" footer="0.3937007874015748"/>
  <pageSetup fitToWidth="4" horizontalDpi="300" verticalDpi="300" orientation="landscape" paperSize="9" scale="68" r:id="rId1"/>
  <rowBreaks count="3" manualBreakCount="3">
    <brk id="75" max="255" man="1"/>
    <brk id="136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7"/>
  <sheetViews>
    <sheetView tabSelected="1" view="pageBreakPreview" zoomScale="80" zoomScaleSheetLayoutView="80" zoomScalePageLayoutView="0" workbookViewId="0" topLeftCell="A10">
      <selection activeCell="M22" sqref="M22"/>
    </sheetView>
  </sheetViews>
  <sheetFormatPr defaultColWidth="9.57421875" defaultRowHeight="12.75"/>
  <cols>
    <col min="1" max="1" width="7.421875" style="0" customWidth="1"/>
    <col min="2" max="2" width="16.57421875" style="0" customWidth="1"/>
    <col min="3" max="3" width="61.8515625" style="0" customWidth="1"/>
    <col min="4" max="4" width="9.140625" style="0" bestFit="1" customWidth="1"/>
    <col min="5" max="5" width="10.8515625" style="118" customWidth="1"/>
    <col min="6" max="6" width="11.140625" style="44" customWidth="1"/>
    <col min="7" max="7" width="13.8515625" style="44" customWidth="1"/>
    <col min="8" max="8" width="21.00390625" style="26" customWidth="1"/>
    <col min="9" max="9" width="19.57421875" style="46" hidden="1" customWidth="1"/>
    <col min="10" max="10" width="13.421875" style="0" bestFit="1" customWidth="1"/>
    <col min="11" max="11" width="11.00390625" style="26" bestFit="1" customWidth="1"/>
    <col min="12" max="230" width="9.140625" style="0" customWidth="1"/>
  </cols>
  <sheetData>
    <row r="1" spans="1:11" ht="16.5" thickBot="1">
      <c r="A1" s="425"/>
      <c r="B1" s="426"/>
      <c r="C1" s="426"/>
      <c r="D1" s="426"/>
      <c r="E1" s="426"/>
      <c r="F1" s="426"/>
      <c r="G1" s="426"/>
      <c r="H1" s="427"/>
      <c r="I1"/>
      <c r="K1"/>
    </row>
    <row r="2" spans="1:11" ht="13.5" thickBot="1">
      <c r="A2" s="428"/>
      <c r="B2" s="428"/>
      <c r="C2" s="428"/>
      <c r="D2" s="428"/>
      <c r="E2" s="428"/>
      <c r="F2" s="428"/>
      <c r="G2" s="428"/>
      <c r="H2" s="428"/>
      <c r="I2"/>
      <c r="K2"/>
    </row>
    <row r="3" spans="1:11" ht="13.5" thickBot="1">
      <c r="A3" s="429" t="s">
        <v>69</v>
      </c>
      <c r="B3" s="430"/>
      <c r="C3" s="430"/>
      <c r="D3" s="430"/>
      <c r="E3" s="430"/>
      <c r="F3" s="430"/>
      <c r="G3" s="430"/>
      <c r="H3" s="431"/>
      <c r="I3"/>
      <c r="K3"/>
    </row>
    <row r="4" spans="1:11" ht="12.75">
      <c r="A4" s="432" t="s">
        <v>217</v>
      </c>
      <c r="B4" s="433"/>
      <c r="C4" s="433"/>
      <c r="D4" s="433"/>
      <c r="E4" s="434"/>
      <c r="F4" s="435" t="s">
        <v>70</v>
      </c>
      <c r="G4" s="436"/>
      <c r="H4" s="437"/>
      <c r="I4"/>
      <c r="K4"/>
    </row>
    <row r="5" spans="1:11" ht="12.75">
      <c r="A5" s="438" t="s">
        <v>119</v>
      </c>
      <c r="B5" s="439"/>
      <c r="C5" s="439"/>
      <c r="D5" s="439"/>
      <c r="E5" s="440"/>
      <c r="F5" s="219" t="s">
        <v>61</v>
      </c>
      <c r="G5" s="385" t="s">
        <v>224</v>
      </c>
      <c r="H5" s="220"/>
      <c r="I5"/>
      <c r="K5"/>
    </row>
    <row r="6" spans="1:11" ht="12.75">
      <c r="A6" s="411" t="str">
        <f>'MEMÓRIA CÁLCULO'!B6</f>
        <v>Rua João XXIII -  Trecho 2</v>
      </c>
      <c r="B6" s="412"/>
      <c r="C6" s="412"/>
      <c r="D6" s="413"/>
      <c r="E6" s="414" t="s">
        <v>71</v>
      </c>
      <c r="F6" s="415"/>
      <c r="G6" s="415"/>
      <c r="H6" s="416"/>
      <c r="I6"/>
      <c r="K6"/>
    </row>
    <row r="7" spans="1:14" ht="12.75">
      <c r="A7" s="417" t="s">
        <v>218</v>
      </c>
      <c r="B7" s="412"/>
      <c r="C7" s="412"/>
      <c r="D7" s="413"/>
      <c r="E7" s="418" t="s">
        <v>72</v>
      </c>
      <c r="F7" s="420" t="s">
        <v>73</v>
      </c>
      <c r="G7" s="221" t="s">
        <v>74</v>
      </c>
      <c r="H7" s="222" t="s">
        <v>75</v>
      </c>
      <c r="I7"/>
      <c r="J7" s="223"/>
      <c r="K7" s="223"/>
      <c r="L7" s="223"/>
      <c r="M7" s="223"/>
      <c r="N7" s="223"/>
    </row>
    <row r="8" spans="1:20" ht="13.5" thickBot="1">
      <c r="A8" s="422" t="s">
        <v>219</v>
      </c>
      <c r="B8" s="423"/>
      <c r="C8" s="423"/>
      <c r="D8" s="424"/>
      <c r="E8" s="419"/>
      <c r="F8" s="421"/>
      <c r="G8" s="224" t="s">
        <v>76</v>
      </c>
      <c r="H8" s="225">
        <v>0.2983</v>
      </c>
      <c r="I8"/>
      <c r="J8" s="226"/>
      <c r="K8" s="19"/>
      <c r="L8" s="19"/>
      <c r="M8" s="19"/>
      <c r="N8" s="19"/>
      <c r="T8" s="19">
        <f>H255</f>
        <v>0</v>
      </c>
    </row>
    <row r="9" spans="1:11" ht="39" thickBot="1">
      <c r="A9" s="227" t="s">
        <v>17</v>
      </c>
      <c r="B9" s="228" t="s">
        <v>77</v>
      </c>
      <c r="C9" s="228" t="s">
        <v>78</v>
      </c>
      <c r="D9" s="228" t="s">
        <v>79</v>
      </c>
      <c r="E9" s="228" t="s">
        <v>80</v>
      </c>
      <c r="F9" s="229" t="s">
        <v>81</v>
      </c>
      <c r="G9" s="229" t="s">
        <v>82</v>
      </c>
      <c r="H9" s="230" t="s">
        <v>192</v>
      </c>
      <c r="I9"/>
      <c r="K9"/>
    </row>
    <row r="10" spans="1:11" ht="18.75" thickBot="1">
      <c r="A10" s="283">
        <v>1</v>
      </c>
      <c r="B10" s="280"/>
      <c r="C10" s="282" t="str">
        <f>'MEMÓRIA CÁLCULO'!B10</f>
        <v>Rua João XXIII</v>
      </c>
      <c r="D10" s="280"/>
      <c r="E10" s="280"/>
      <c r="F10" s="280"/>
      <c r="G10" s="280"/>
      <c r="H10" s="281"/>
      <c r="I10"/>
      <c r="K10"/>
    </row>
    <row r="11" spans="1:8" s="237" customFormat="1" ht="12.75">
      <c r="A11" s="231"/>
      <c r="B11" s="232" t="s">
        <v>83</v>
      </c>
      <c r="C11" s="233" t="s">
        <v>84</v>
      </c>
      <c r="D11" s="234"/>
      <c r="E11" s="235"/>
      <c r="F11" s="235"/>
      <c r="G11" s="235"/>
      <c r="H11" s="236"/>
    </row>
    <row r="12" spans="1:9" s="272" customFormat="1" ht="114" customHeight="1" hidden="1">
      <c r="A12" s="257" t="s">
        <v>22</v>
      </c>
      <c r="B12" s="399" t="s">
        <v>85</v>
      </c>
      <c r="C12" s="259" t="s">
        <v>128</v>
      </c>
      <c r="D12" s="260" t="s">
        <v>38</v>
      </c>
      <c r="E12" s="261">
        <f>'MEMÓRIA CÁLCULO'!D12</f>
        <v>1</v>
      </c>
      <c r="F12" s="262">
        <v>0</v>
      </c>
      <c r="G12" s="262">
        <f>ROUNDDOWN(F12+(F12*$H$8),2)</f>
        <v>0</v>
      </c>
      <c r="H12" s="278">
        <f>ROUNDDOWN(E12*G12,2)</f>
        <v>0</v>
      </c>
      <c r="I12" s="400"/>
    </row>
    <row r="13" spans="1:11" ht="12.75">
      <c r="A13" s="238" t="s">
        <v>22</v>
      </c>
      <c r="B13" s="239" t="s">
        <v>87</v>
      </c>
      <c r="C13" s="240" t="s">
        <v>88</v>
      </c>
      <c r="D13" s="241" t="s">
        <v>89</v>
      </c>
      <c r="E13" s="242">
        <f>'MEMÓRIA CÁLCULO'!D14</f>
        <v>1004.85</v>
      </c>
      <c r="F13" s="262">
        <v>3.37</v>
      </c>
      <c r="G13" s="243">
        <f aca="true" t="shared" si="0" ref="G13:G31">ROUNDDOWN(F13+(F13*$H$8),2)</f>
        <v>4.37</v>
      </c>
      <c r="H13" s="244">
        <f>ROUNDDOWN(E13*G13,2)</f>
        <v>4391.19</v>
      </c>
      <c r="I13" s="245"/>
      <c r="K13"/>
    </row>
    <row r="14" spans="1:11" ht="12.75">
      <c r="A14" s="246"/>
      <c r="B14" s="247"/>
      <c r="C14" s="248"/>
      <c r="D14" s="249"/>
      <c r="E14" s="250"/>
      <c r="F14" s="251"/>
      <c r="G14" s="243"/>
      <c r="H14" s="265">
        <f>SUM(H12:H13)</f>
        <v>4391.19</v>
      </c>
      <c r="I14"/>
      <c r="K14"/>
    </row>
    <row r="15" spans="1:11" ht="12.75">
      <c r="A15" s="253"/>
      <c r="B15" s="254" t="s">
        <v>90</v>
      </c>
      <c r="C15" s="255" t="s">
        <v>91</v>
      </c>
      <c r="D15" s="249"/>
      <c r="E15" s="250"/>
      <c r="F15" s="256"/>
      <c r="G15" s="243"/>
      <c r="H15" s="244"/>
      <c r="I15"/>
      <c r="K15"/>
    </row>
    <row r="16" spans="1:11" ht="12.75">
      <c r="A16" s="238" t="s">
        <v>57</v>
      </c>
      <c r="B16" s="239" t="s">
        <v>93</v>
      </c>
      <c r="C16" s="240" t="s">
        <v>94</v>
      </c>
      <c r="D16" s="241" t="s">
        <v>38</v>
      </c>
      <c r="E16" s="242">
        <f>'MEMÓRIA CÁLCULO'!D17</f>
        <v>1004.85</v>
      </c>
      <c r="F16" s="243">
        <v>1.02</v>
      </c>
      <c r="G16" s="243">
        <f t="shared" si="0"/>
        <v>1.32</v>
      </c>
      <c r="H16" s="244">
        <f>ROUNDDOWN(E16*G16,2)</f>
        <v>1326.4</v>
      </c>
      <c r="I16"/>
      <c r="K16"/>
    </row>
    <row r="17" spans="1:8" s="263" customFormat="1" ht="69.75" customHeight="1">
      <c r="A17" s="238" t="s">
        <v>58</v>
      </c>
      <c r="B17" s="258" t="s">
        <v>96</v>
      </c>
      <c r="C17" s="259" t="s">
        <v>97</v>
      </c>
      <c r="D17" s="260" t="s">
        <v>39</v>
      </c>
      <c r="E17" s="261">
        <f>'MEMÓRIA CÁLCULO'!D18</f>
        <v>150.72</v>
      </c>
      <c r="F17" s="262">
        <v>11.8</v>
      </c>
      <c r="G17" s="243">
        <f t="shared" si="0"/>
        <v>15.31</v>
      </c>
      <c r="H17" s="244">
        <f>ROUNDDOWN(E17*G17,2)</f>
        <v>2307.52</v>
      </c>
    </row>
    <row r="18" spans="1:11" ht="41.25" customHeight="1">
      <c r="A18" s="238" t="s">
        <v>59</v>
      </c>
      <c r="B18" s="264" t="s">
        <v>221</v>
      </c>
      <c r="C18" s="240" t="s">
        <v>101</v>
      </c>
      <c r="D18" s="241" t="s">
        <v>38</v>
      </c>
      <c r="E18" s="242">
        <f>'MEMÓRIA CÁLCULO'!D19</f>
        <v>861.62</v>
      </c>
      <c r="F18" s="243">
        <v>39.66</v>
      </c>
      <c r="G18" s="243">
        <f>ROUNDDOWN(F18+(F18*$H$8),2)</f>
        <v>51.49</v>
      </c>
      <c r="H18" s="244">
        <f>ROUNDDOWN(E18*G18,2)</f>
        <v>44364.81</v>
      </c>
      <c r="I18" s="245"/>
      <c r="K18"/>
    </row>
    <row r="19" spans="1:11" ht="12.75">
      <c r="A19" s="246"/>
      <c r="B19" s="247"/>
      <c r="C19" s="248"/>
      <c r="D19" s="249"/>
      <c r="E19" s="250"/>
      <c r="F19" s="251"/>
      <c r="G19" s="243"/>
      <c r="H19" s="394">
        <f>SUM(H16:H18)</f>
        <v>47998.729999999996</v>
      </c>
      <c r="I19"/>
      <c r="K19"/>
    </row>
    <row r="20" spans="1:11" ht="12.75">
      <c r="A20" s="253">
        <v>2</v>
      </c>
      <c r="B20" s="254" t="s">
        <v>102</v>
      </c>
      <c r="C20" s="255" t="s">
        <v>103</v>
      </c>
      <c r="D20" s="249"/>
      <c r="E20" s="250"/>
      <c r="F20" s="256"/>
      <c r="G20" s="243"/>
      <c r="H20" s="266"/>
      <c r="I20"/>
      <c r="K20"/>
    </row>
    <row r="21" spans="1:11" ht="18" customHeight="1">
      <c r="A21" s="238" t="s">
        <v>92</v>
      </c>
      <c r="B21" s="264" t="s">
        <v>104</v>
      </c>
      <c r="C21" s="240" t="s">
        <v>105</v>
      </c>
      <c r="D21" s="241" t="s">
        <v>28</v>
      </c>
      <c r="E21" s="242">
        <f>'MEMÓRIA CÁLCULO'!D22</f>
        <v>286.45</v>
      </c>
      <c r="F21" s="243">
        <v>17.21</v>
      </c>
      <c r="G21" s="243">
        <f t="shared" si="0"/>
        <v>22.34</v>
      </c>
      <c r="H21" s="244">
        <f>ROUNDDOWN(E21*G21,2)</f>
        <v>6399.29</v>
      </c>
      <c r="I21"/>
      <c r="K21"/>
    </row>
    <row r="22" spans="1:8" s="272" customFormat="1" ht="12.75">
      <c r="A22" s="387"/>
      <c r="B22" s="388"/>
      <c r="C22" s="389"/>
      <c r="D22" s="390"/>
      <c r="E22" s="391"/>
      <c r="F22" s="392"/>
      <c r="G22" s="393"/>
      <c r="H22" s="394">
        <f>SUM(H21:H21)</f>
        <v>6399.29</v>
      </c>
    </row>
    <row r="23" spans="1:8" s="272" customFormat="1" ht="12.75">
      <c r="A23" s="273">
        <v>3</v>
      </c>
      <c r="B23" s="274" t="s">
        <v>110</v>
      </c>
      <c r="C23" s="275" t="s">
        <v>111</v>
      </c>
      <c r="D23" s="270"/>
      <c r="E23" s="271"/>
      <c r="F23" s="276"/>
      <c r="G23" s="243"/>
      <c r="H23" s="277"/>
    </row>
    <row r="24" spans="1:8" s="272" customFormat="1" ht="12.75">
      <c r="A24" s="257" t="s">
        <v>40</v>
      </c>
      <c r="B24" s="258" t="s">
        <v>113</v>
      </c>
      <c r="C24" s="259" t="s">
        <v>114</v>
      </c>
      <c r="D24" s="260" t="s">
        <v>28</v>
      </c>
      <c r="E24" s="261">
        <f>'MEMÓRIA CÁLCULO'!D27</f>
        <v>257.03</v>
      </c>
      <c r="F24" s="262">
        <v>40.57</v>
      </c>
      <c r="G24" s="243">
        <f t="shared" si="0"/>
        <v>52.67</v>
      </c>
      <c r="H24" s="278">
        <f aca="true" t="shared" si="1" ref="H24:H31">E24*G24</f>
        <v>13537.7701</v>
      </c>
    </row>
    <row r="25" spans="1:8" s="272" customFormat="1" ht="47.25" customHeight="1">
      <c r="A25" s="257" t="s">
        <v>43</v>
      </c>
      <c r="B25" s="258" t="s">
        <v>122</v>
      </c>
      <c r="C25" s="259" t="s">
        <v>123</v>
      </c>
      <c r="D25" s="260" t="s">
        <v>29</v>
      </c>
      <c r="E25" s="261">
        <f>'MEMÓRIA CÁLCULO'!D29</f>
        <v>2</v>
      </c>
      <c r="F25" s="262">
        <v>250.01</v>
      </c>
      <c r="G25" s="243">
        <f t="shared" si="0"/>
        <v>324.58</v>
      </c>
      <c r="H25" s="278">
        <f t="shared" si="1"/>
        <v>649.16</v>
      </c>
    </row>
    <row r="26" spans="1:8" s="272" customFormat="1" ht="22.5">
      <c r="A26" s="257" t="s">
        <v>44</v>
      </c>
      <c r="B26" s="258" t="s">
        <v>130</v>
      </c>
      <c r="C26" s="259" t="s">
        <v>132</v>
      </c>
      <c r="D26" s="260" t="s">
        <v>38</v>
      </c>
      <c r="E26" s="261">
        <f>'MEMÓRIA CÁLCULO'!D33</f>
        <v>27</v>
      </c>
      <c r="F26" s="262">
        <f>'MEMÓRIA CÁLCULO'!D33</f>
        <v>27</v>
      </c>
      <c r="G26" s="243">
        <f t="shared" si="0"/>
        <v>35.05</v>
      </c>
      <c r="H26" s="278">
        <f t="shared" si="1"/>
        <v>946.3499999999999</v>
      </c>
    </row>
    <row r="27" spans="1:8" s="272" customFormat="1" ht="23.25" customHeight="1" hidden="1">
      <c r="A27" s="257" t="s">
        <v>106</v>
      </c>
      <c r="B27" s="258" t="s">
        <v>130</v>
      </c>
      <c r="C27" s="259" t="s">
        <v>129</v>
      </c>
      <c r="D27" s="260" t="s">
        <v>29</v>
      </c>
      <c r="E27" s="261">
        <v>0</v>
      </c>
      <c r="F27" s="262">
        <v>87.7</v>
      </c>
      <c r="G27" s="243">
        <f t="shared" si="0"/>
        <v>113.86</v>
      </c>
      <c r="H27" s="278">
        <f t="shared" si="1"/>
        <v>0</v>
      </c>
    </row>
    <row r="28" spans="1:8" s="272" customFormat="1" ht="12.75" hidden="1">
      <c r="A28" s="257" t="s">
        <v>107</v>
      </c>
      <c r="B28" s="258" t="s">
        <v>131</v>
      </c>
      <c r="C28" s="259" t="s">
        <v>53</v>
      </c>
      <c r="D28" s="260" t="s">
        <v>38</v>
      </c>
      <c r="E28" s="261">
        <v>0</v>
      </c>
      <c r="F28" s="262">
        <v>296.72</v>
      </c>
      <c r="G28" s="243">
        <f t="shared" si="0"/>
        <v>385.23</v>
      </c>
      <c r="H28" s="278">
        <f t="shared" si="1"/>
        <v>0</v>
      </c>
    </row>
    <row r="29" spans="1:8" s="272" customFormat="1" ht="12.75" hidden="1">
      <c r="A29" s="257" t="s">
        <v>108</v>
      </c>
      <c r="B29" s="258" t="s">
        <v>131</v>
      </c>
      <c r="C29" s="401" t="s">
        <v>54</v>
      </c>
      <c r="D29" s="260" t="s">
        <v>38</v>
      </c>
      <c r="E29" s="261">
        <v>0</v>
      </c>
      <c r="F29" s="262">
        <f>F28</f>
        <v>296.72</v>
      </c>
      <c r="G29" s="243">
        <f t="shared" si="0"/>
        <v>385.23</v>
      </c>
      <c r="H29" s="278">
        <f t="shared" si="1"/>
        <v>0</v>
      </c>
    </row>
    <row r="30" spans="1:8" s="272" customFormat="1" ht="33.75" customHeight="1">
      <c r="A30" s="257" t="s">
        <v>109</v>
      </c>
      <c r="B30" s="258" t="s">
        <v>211</v>
      </c>
      <c r="C30" s="259" t="s">
        <v>212</v>
      </c>
      <c r="D30" s="260" t="s">
        <v>38</v>
      </c>
      <c r="E30" s="261">
        <f>'MEMÓRIA CÁLCULO'!D39</f>
        <v>102.69860000000003</v>
      </c>
      <c r="F30" s="262">
        <v>42.55</v>
      </c>
      <c r="G30" s="243">
        <f t="shared" si="0"/>
        <v>55.24</v>
      </c>
      <c r="H30" s="278">
        <f t="shared" si="1"/>
        <v>5673.070664000002</v>
      </c>
    </row>
    <row r="31" spans="1:11" ht="22.5" customHeight="1">
      <c r="A31" s="257" t="s">
        <v>141</v>
      </c>
      <c r="B31" s="264" t="s">
        <v>117</v>
      </c>
      <c r="C31" s="240" t="s">
        <v>118</v>
      </c>
      <c r="D31" s="241" t="s">
        <v>38</v>
      </c>
      <c r="E31" s="261">
        <f>'MEMÓRIA CÁLCULO'!D41</f>
        <v>1004.85</v>
      </c>
      <c r="F31" s="243">
        <v>3.05</v>
      </c>
      <c r="G31" s="243">
        <f t="shared" si="0"/>
        <v>3.95</v>
      </c>
      <c r="H31" s="278">
        <f t="shared" si="1"/>
        <v>3969.1575000000003</v>
      </c>
      <c r="I31"/>
      <c r="K31"/>
    </row>
    <row r="32" spans="1:11" ht="13.5" thickBot="1">
      <c r="A32" s="246"/>
      <c r="B32" s="247"/>
      <c r="C32" s="248"/>
      <c r="D32" s="249"/>
      <c r="E32" s="250"/>
      <c r="F32" s="250"/>
      <c r="G32" s="250"/>
      <c r="H32" s="265">
        <f>SUM(H24:H31)</f>
        <v>24775.508264000004</v>
      </c>
      <c r="I32"/>
      <c r="K32"/>
    </row>
    <row r="33" spans="1:11" ht="13.5" thickBot="1">
      <c r="A33" s="286"/>
      <c r="B33" s="287"/>
      <c r="C33" s="288" t="s">
        <v>127</v>
      </c>
      <c r="D33" s="408" t="str">
        <f>C10</f>
        <v>Rua João XXIII</v>
      </c>
      <c r="E33" s="408"/>
      <c r="F33" s="408"/>
      <c r="G33" s="409"/>
      <c r="H33" s="279">
        <f>H32+H22+H19+H14</f>
        <v>83564.718264</v>
      </c>
      <c r="I33" s="19">
        <f>H33/E31</f>
        <v>83.16138554411106</v>
      </c>
      <c r="K33"/>
    </row>
    <row r="34" spans="1:11" ht="18.75" hidden="1" thickBot="1">
      <c r="A34" s="283">
        <v>2</v>
      </c>
      <c r="B34" s="280"/>
      <c r="C34" s="282" t="str">
        <f>'MEMÓRIA CÁLCULO'!B44</f>
        <v>Rua Projetada 1</v>
      </c>
      <c r="D34" s="280"/>
      <c r="E34" s="280"/>
      <c r="F34" s="280"/>
      <c r="G34" s="280"/>
      <c r="H34" s="281"/>
      <c r="I34"/>
      <c r="K34"/>
    </row>
    <row r="35" spans="1:8" s="237" customFormat="1" ht="12.75" hidden="1">
      <c r="A35" s="231"/>
      <c r="B35" s="232" t="s">
        <v>83</v>
      </c>
      <c r="C35" s="233" t="s">
        <v>84</v>
      </c>
      <c r="D35" s="234"/>
      <c r="E35" s="235"/>
      <c r="F35" s="235"/>
      <c r="G35" s="235"/>
      <c r="H35" s="236"/>
    </row>
    <row r="36" spans="1:11" ht="90" hidden="1">
      <c r="A36" s="238"/>
      <c r="B36" s="239" t="s">
        <v>85</v>
      </c>
      <c r="C36" s="240" t="s">
        <v>128</v>
      </c>
      <c r="D36" s="241" t="s">
        <v>86</v>
      </c>
      <c r="E36" s="261"/>
      <c r="F36" s="262">
        <f>$F$12</f>
        <v>0</v>
      </c>
      <c r="G36" s="243">
        <f>ROUNDDOWN(F36+(F36*$H$8),2)</f>
        <v>0</v>
      </c>
      <c r="H36" s="244">
        <f>ROUNDDOWN(E36*G36,2)</f>
        <v>0</v>
      </c>
      <c r="I36" s="245"/>
      <c r="K36"/>
    </row>
    <row r="37" spans="1:11" ht="12.75" hidden="1">
      <c r="A37" s="238" t="s">
        <v>92</v>
      </c>
      <c r="B37" s="239" t="s">
        <v>87</v>
      </c>
      <c r="C37" s="240" t="s">
        <v>88</v>
      </c>
      <c r="D37" s="241" t="s">
        <v>89</v>
      </c>
      <c r="E37" s="242">
        <f>'MEMÓRIA CÁLCULO'!D47</f>
        <v>1548.97</v>
      </c>
      <c r="F37" s="262">
        <f>$F$13</f>
        <v>3.37</v>
      </c>
      <c r="G37" s="243">
        <f aca="true" t="shared" si="2" ref="G37:G54">ROUNDDOWN(F37+(F37*$H$8),2)</f>
        <v>4.37</v>
      </c>
      <c r="H37" s="244">
        <f>ROUNDDOWN(E37*G37,2)</f>
        <v>6768.99</v>
      </c>
      <c r="I37" s="245"/>
      <c r="K37"/>
    </row>
    <row r="38" spans="1:11" ht="12.75" hidden="1">
      <c r="A38" s="246"/>
      <c r="B38" s="247"/>
      <c r="C38" s="248"/>
      <c r="D38" s="249"/>
      <c r="E38" s="250"/>
      <c r="F38" s="262"/>
      <c r="G38" s="243"/>
      <c r="H38" s="265">
        <f>SUM(H36:H37)</f>
        <v>6768.99</v>
      </c>
      <c r="I38"/>
      <c r="K38"/>
    </row>
    <row r="39" spans="1:11" ht="12.75" hidden="1">
      <c r="A39" s="253"/>
      <c r="B39" s="254" t="s">
        <v>90</v>
      </c>
      <c r="C39" s="255" t="s">
        <v>91</v>
      </c>
      <c r="D39" s="249"/>
      <c r="E39" s="250"/>
      <c r="F39" s="262"/>
      <c r="G39" s="243"/>
      <c r="H39" s="244"/>
      <c r="I39"/>
      <c r="K39"/>
    </row>
    <row r="40" spans="1:11" ht="12.75" hidden="1">
      <c r="A40" s="238" t="s">
        <v>95</v>
      </c>
      <c r="B40" s="239" t="s">
        <v>93</v>
      </c>
      <c r="C40" s="240" t="s">
        <v>94</v>
      </c>
      <c r="D40" s="241" t="s">
        <v>38</v>
      </c>
      <c r="E40" s="242">
        <f>'MEMÓRIA CÁLCULO'!D50</f>
        <v>1548.97</v>
      </c>
      <c r="F40" s="262">
        <f>$F$16</f>
        <v>1.02</v>
      </c>
      <c r="G40" s="243">
        <f t="shared" si="2"/>
        <v>1.32</v>
      </c>
      <c r="H40" s="244">
        <f>ROUNDDOWN(E40*G40,2)</f>
        <v>2044.64</v>
      </c>
      <c r="I40"/>
      <c r="K40"/>
    </row>
    <row r="41" spans="1:8" s="263" customFormat="1" ht="45" hidden="1">
      <c r="A41" s="238" t="s">
        <v>98</v>
      </c>
      <c r="B41" s="258" t="s">
        <v>96</v>
      </c>
      <c r="C41" s="259" t="s">
        <v>97</v>
      </c>
      <c r="D41" s="260" t="s">
        <v>39</v>
      </c>
      <c r="E41" s="261">
        <f>'MEMÓRIA CÁLCULO'!D51</f>
        <v>232.34</v>
      </c>
      <c r="F41" s="262">
        <f>$F$17</f>
        <v>11.8</v>
      </c>
      <c r="G41" s="243">
        <f t="shared" si="2"/>
        <v>15.31</v>
      </c>
      <c r="H41" s="244">
        <f>ROUNDDOWN(E41*G41,2)</f>
        <v>3557.12</v>
      </c>
    </row>
    <row r="42" spans="1:11" ht="22.5" customHeight="1" hidden="1">
      <c r="A42" s="238" t="s">
        <v>99</v>
      </c>
      <c r="B42" s="264" t="s">
        <v>100</v>
      </c>
      <c r="C42" s="240" t="s">
        <v>101</v>
      </c>
      <c r="D42" s="241" t="s">
        <v>38</v>
      </c>
      <c r="E42" s="242">
        <f>'MEMÓRIA CÁLCULO'!D52</f>
        <v>1376.41</v>
      </c>
      <c r="F42" s="262">
        <f>$F$18</f>
        <v>39.66</v>
      </c>
      <c r="G42" s="243">
        <f>ROUNDDOWN(F42+(F42*$H$8),2)</f>
        <v>51.49</v>
      </c>
      <c r="H42" s="244">
        <f>ROUNDDOWN(E42*G42,2)</f>
        <v>70871.35</v>
      </c>
      <c r="I42" s="245"/>
      <c r="K42"/>
    </row>
    <row r="43" spans="1:11" ht="12.75" hidden="1">
      <c r="A43" s="246"/>
      <c r="B43" s="247"/>
      <c r="C43" s="248"/>
      <c r="D43" s="249"/>
      <c r="E43" s="250"/>
      <c r="F43" s="262"/>
      <c r="G43" s="243"/>
      <c r="H43" s="265">
        <f>SUM(H40:H42)</f>
        <v>76473.11</v>
      </c>
      <c r="I43"/>
      <c r="K43"/>
    </row>
    <row r="44" spans="1:11" ht="12.75" hidden="1">
      <c r="A44" s="253"/>
      <c r="B44" s="254" t="s">
        <v>102</v>
      </c>
      <c r="C44" s="255" t="s">
        <v>103</v>
      </c>
      <c r="D44" s="249"/>
      <c r="E44" s="250"/>
      <c r="F44" s="262"/>
      <c r="G44" s="243"/>
      <c r="H44" s="266"/>
      <c r="I44"/>
      <c r="K44"/>
    </row>
    <row r="45" spans="1:11" ht="12.75" hidden="1">
      <c r="A45" s="238" t="s">
        <v>26</v>
      </c>
      <c r="B45" s="264" t="s">
        <v>104</v>
      </c>
      <c r="C45" s="240" t="s">
        <v>105</v>
      </c>
      <c r="D45" s="241" t="s">
        <v>28</v>
      </c>
      <c r="E45" s="242">
        <f>'MEMÓRIA CÁLCULO'!D55</f>
        <v>345.12</v>
      </c>
      <c r="F45" s="262">
        <f>$F$21</f>
        <v>17.21</v>
      </c>
      <c r="G45" s="243">
        <f t="shared" si="2"/>
        <v>22.34</v>
      </c>
      <c r="H45" s="244">
        <f>ROUNDDOWN(E45*G45,2)</f>
        <v>7709.98</v>
      </c>
      <c r="I45"/>
      <c r="K45"/>
    </row>
    <row r="46" spans="1:8" s="272" customFormat="1" ht="12.75" hidden="1">
      <c r="A46" s="267"/>
      <c r="B46" s="268"/>
      <c r="C46" s="269"/>
      <c r="D46" s="270"/>
      <c r="E46" s="271"/>
      <c r="F46" s="262"/>
      <c r="G46" s="243"/>
      <c r="H46" s="252">
        <f>SUM(H45)</f>
        <v>7709.98</v>
      </c>
    </row>
    <row r="47" spans="1:8" s="272" customFormat="1" ht="12.75" hidden="1">
      <c r="A47" s="273"/>
      <c r="B47" s="274" t="s">
        <v>110</v>
      </c>
      <c r="C47" s="275" t="s">
        <v>111</v>
      </c>
      <c r="D47" s="270"/>
      <c r="E47" s="271"/>
      <c r="F47" s="262"/>
      <c r="G47" s="243"/>
      <c r="H47" s="277"/>
    </row>
    <row r="48" spans="1:8" s="272" customFormat="1" ht="12.75" hidden="1">
      <c r="A48" s="257" t="s">
        <v>134</v>
      </c>
      <c r="B48" s="258" t="s">
        <v>113</v>
      </c>
      <c r="C48" s="259" t="s">
        <v>114</v>
      </c>
      <c r="D48" s="260" t="s">
        <v>28</v>
      </c>
      <c r="E48" s="261">
        <f>'MEMÓRIA CÁLCULO'!D60</f>
        <v>345.12</v>
      </c>
      <c r="F48" s="262">
        <f>$F$24</f>
        <v>40.57</v>
      </c>
      <c r="G48" s="243">
        <f t="shared" si="2"/>
        <v>52.67</v>
      </c>
      <c r="H48" s="278">
        <f aca="true" t="shared" si="3" ref="H48:H54">E48*G48</f>
        <v>18177.470400000002</v>
      </c>
    </row>
    <row r="49" spans="1:8" s="272" customFormat="1" ht="22.5" hidden="1">
      <c r="A49" s="257" t="s">
        <v>135</v>
      </c>
      <c r="B49" s="258" t="s">
        <v>122</v>
      </c>
      <c r="C49" s="259" t="s">
        <v>123</v>
      </c>
      <c r="D49" s="260" t="s">
        <v>29</v>
      </c>
      <c r="E49" s="261">
        <f>'MEMÓRIA CÁLCULO'!D62</f>
        <v>8</v>
      </c>
      <c r="F49" s="262">
        <f>$F$25</f>
        <v>250.01</v>
      </c>
      <c r="G49" s="243">
        <f t="shared" si="2"/>
        <v>324.58</v>
      </c>
      <c r="H49" s="278">
        <f t="shared" si="3"/>
        <v>2596.64</v>
      </c>
    </row>
    <row r="50" spans="1:8" s="272" customFormat="1" ht="22.5" hidden="1">
      <c r="A50" s="257" t="s">
        <v>136</v>
      </c>
      <c r="B50" s="258" t="s">
        <v>130</v>
      </c>
      <c r="C50" s="259" t="s">
        <v>132</v>
      </c>
      <c r="D50" s="260" t="s">
        <v>38</v>
      </c>
      <c r="E50" s="261">
        <f>'MEMÓRIA CÁLCULO'!D68</f>
        <v>112.905</v>
      </c>
      <c r="F50" s="262">
        <f>$F$26</f>
        <v>27</v>
      </c>
      <c r="G50" s="243">
        <f t="shared" si="2"/>
        <v>35.05</v>
      </c>
      <c r="H50" s="278">
        <f t="shared" si="3"/>
        <v>3957.3202499999998</v>
      </c>
    </row>
    <row r="51" spans="1:8" s="272" customFormat="1" ht="12.75" hidden="1">
      <c r="A51" s="257" t="s">
        <v>137</v>
      </c>
      <c r="B51" s="258" t="s">
        <v>130</v>
      </c>
      <c r="C51" s="259" t="s">
        <v>129</v>
      </c>
      <c r="D51" s="260" t="s">
        <v>29</v>
      </c>
      <c r="E51" s="261">
        <f>'MEMÓRIA CÁLCULO'!D71</f>
        <v>2</v>
      </c>
      <c r="F51" s="262">
        <f>$F$27</f>
        <v>87.7</v>
      </c>
      <c r="G51" s="243">
        <f t="shared" si="2"/>
        <v>113.86</v>
      </c>
      <c r="H51" s="278">
        <f t="shared" si="3"/>
        <v>227.72</v>
      </c>
    </row>
    <row r="52" spans="1:8" s="272" customFormat="1" ht="12.75" hidden="1">
      <c r="A52" s="257" t="s">
        <v>138</v>
      </c>
      <c r="B52" s="258" t="s">
        <v>131</v>
      </c>
      <c r="C52" s="259" t="s">
        <v>53</v>
      </c>
      <c r="D52" s="260" t="s">
        <v>38</v>
      </c>
      <c r="E52" s="261">
        <f>'MEMÓRIA CÁLCULO'!D72</f>
        <v>0.14</v>
      </c>
      <c r="F52" s="262">
        <f>$F$28</f>
        <v>296.72</v>
      </c>
      <c r="G52" s="243">
        <f t="shared" si="2"/>
        <v>385.23</v>
      </c>
      <c r="H52" s="278">
        <f t="shared" si="3"/>
        <v>53.93220000000001</v>
      </c>
    </row>
    <row r="53" spans="1:8" s="272" customFormat="1" ht="12.75" hidden="1">
      <c r="A53" s="257" t="s">
        <v>139</v>
      </c>
      <c r="B53" s="258" t="s">
        <v>131</v>
      </c>
      <c r="C53" s="259" t="s">
        <v>54</v>
      </c>
      <c r="D53" s="260" t="s">
        <v>38</v>
      </c>
      <c r="E53" s="261">
        <f>'MEMÓRIA CÁLCULO'!D73</f>
        <v>0.392</v>
      </c>
      <c r="F53" s="262">
        <f>$F$29</f>
        <v>296.72</v>
      </c>
      <c r="G53" s="243">
        <f t="shared" si="2"/>
        <v>385.23</v>
      </c>
      <c r="H53" s="278">
        <f t="shared" si="3"/>
        <v>151.01016</v>
      </c>
    </row>
    <row r="54" spans="1:11" ht="22.5" customHeight="1" hidden="1">
      <c r="A54" s="257" t="s">
        <v>140</v>
      </c>
      <c r="B54" s="264" t="s">
        <v>117</v>
      </c>
      <c r="C54" s="240" t="s">
        <v>118</v>
      </c>
      <c r="D54" s="241" t="s">
        <v>38</v>
      </c>
      <c r="E54" s="261">
        <f>'MEMÓRIA CÁLCULO'!D74</f>
        <v>1548.97</v>
      </c>
      <c r="F54" s="262">
        <f>$F$31</f>
        <v>3.05</v>
      </c>
      <c r="G54" s="243">
        <f t="shared" si="2"/>
        <v>3.95</v>
      </c>
      <c r="H54" s="278">
        <f t="shared" si="3"/>
        <v>6118.431500000001</v>
      </c>
      <c r="I54"/>
      <c r="K54"/>
    </row>
    <row r="55" spans="1:11" ht="13.5" hidden="1" thickBot="1">
      <c r="A55" s="246"/>
      <c r="B55" s="247"/>
      <c r="C55" s="248"/>
      <c r="D55" s="249"/>
      <c r="E55" s="250"/>
      <c r="F55" s="250"/>
      <c r="G55" s="250"/>
      <c r="H55" s="265">
        <f>SUM(H48:H54)</f>
        <v>31282.524510000003</v>
      </c>
      <c r="I55"/>
      <c r="K55"/>
    </row>
    <row r="56" spans="1:11" ht="13.5" hidden="1" thickBot="1">
      <c r="A56" s="286"/>
      <c r="B56" s="287"/>
      <c r="C56" s="288" t="s">
        <v>127</v>
      </c>
      <c r="D56" s="408" t="str">
        <f>C34</f>
        <v>Rua Projetada 1</v>
      </c>
      <c r="E56" s="408"/>
      <c r="F56" s="408"/>
      <c r="G56" s="409"/>
      <c r="H56" s="279">
        <v>0</v>
      </c>
      <c r="I56" s="19">
        <f>H56/E54</f>
        <v>0</v>
      </c>
      <c r="K56"/>
    </row>
    <row r="57" spans="1:11" ht="18.75" hidden="1" thickBot="1">
      <c r="A57" s="283">
        <v>3</v>
      </c>
      <c r="B57" s="280"/>
      <c r="C57" s="282" t="str">
        <f>'MEMÓRIA CÁLCULO'!B76</f>
        <v>Rua Projetada 2</v>
      </c>
      <c r="D57" s="280"/>
      <c r="E57" s="280"/>
      <c r="F57" s="280"/>
      <c r="G57" s="280"/>
      <c r="H57" s="281"/>
      <c r="I57"/>
      <c r="K57"/>
    </row>
    <row r="58" spans="1:8" s="237" customFormat="1" ht="12.75" hidden="1">
      <c r="A58" s="231"/>
      <c r="B58" s="232" t="s">
        <v>83</v>
      </c>
      <c r="C58" s="233" t="s">
        <v>84</v>
      </c>
      <c r="D58" s="234"/>
      <c r="E58" s="235"/>
      <c r="F58" s="235"/>
      <c r="G58" s="235"/>
      <c r="H58" s="236"/>
    </row>
    <row r="59" spans="1:11" ht="90" hidden="1">
      <c r="A59" s="238"/>
      <c r="B59" s="239" t="s">
        <v>85</v>
      </c>
      <c r="C59" s="240" t="s">
        <v>128</v>
      </c>
      <c r="D59" s="241" t="s">
        <v>86</v>
      </c>
      <c r="E59" s="261"/>
      <c r="F59" s="262">
        <f>$F$12</f>
        <v>0</v>
      </c>
      <c r="G59" s="243">
        <f>ROUNDDOWN(F59+(F59*$H$8),2)</f>
        <v>0</v>
      </c>
      <c r="H59" s="244">
        <f>ROUNDDOWN(E59*G59,2)</f>
        <v>0</v>
      </c>
      <c r="I59" s="245"/>
      <c r="K59"/>
    </row>
    <row r="60" spans="1:11" ht="12.75" hidden="1">
      <c r="A60" s="238" t="s">
        <v>40</v>
      </c>
      <c r="B60" s="239" t="s">
        <v>87</v>
      </c>
      <c r="C60" s="240" t="s">
        <v>88</v>
      </c>
      <c r="D60" s="241" t="s">
        <v>89</v>
      </c>
      <c r="E60" s="242">
        <f>'MEMÓRIA CÁLCULO'!D79</f>
        <v>759.8</v>
      </c>
      <c r="F60" s="262">
        <f>$F$13</f>
        <v>3.37</v>
      </c>
      <c r="G60" s="243">
        <f aca="true" t="shared" si="4" ref="G60:G77">ROUNDDOWN(F60+(F60*$H$8),2)</f>
        <v>4.37</v>
      </c>
      <c r="H60" s="244">
        <f>ROUNDDOWN(E60*G60,2)</f>
        <v>3320.32</v>
      </c>
      <c r="I60" s="245"/>
      <c r="K60"/>
    </row>
    <row r="61" spans="1:11" ht="12.75" hidden="1">
      <c r="A61" s="246"/>
      <c r="B61" s="247"/>
      <c r="C61" s="248"/>
      <c r="D61" s="249"/>
      <c r="E61" s="250"/>
      <c r="F61" s="262"/>
      <c r="G61" s="243"/>
      <c r="H61" s="265">
        <f>SUM(H59:H60)</f>
        <v>3320.32</v>
      </c>
      <c r="I61"/>
      <c r="K61"/>
    </row>
    <row r="62" spans="1:11" ht="12.75" hidden="1">
      <c r="A62" s="253"/>
      <c r="B62" s="254" t="s">
        <v>90</v>
      </c>
      <c r="C62" s="255" t="s">
        <v>91</v>
      </c>
      <c r="D62" s="249"/>
      <c r="E62" s="250"/>
      <c r="F62" s="262"/>
      <c r="G62" s="243"/>
      <c r="H62" s="244"/>
      <c r="I62"/>
      <c r="K62"/>
    </row>
    <row r="63" spans="1:11" ht="12.75" hidden="1">
      <c r="A63" s="238" t="s">
        <v>43</v>
      </c>
      <c r="B63" s="239" t="s">
        <v>93</v>
      </c>
      <c r="C63" s="240" t="s">
        <v>94</v>
      </c>
      <c r="D63" s="241" t="s">
        <v>38</v>
      </c>
      <c r="E63" s="242">
        <f>'MEMÓRIA CÁLCULO'!D82</f>
        <v>759.8</v>
      </c>
      <c r="F63" s="262">
        <f>$F$16</f>
        <v>1.02</v>
      </c>
      <c r="G63" s="243">
        <f t="shared" si="4"/>
        <v>1.32</v>
      </c>
      <c r="H63" s="244">
        <f>ROUNDDOWN(E63*G63,2)</f>
        <v>1002.93</v>
      </c>
      <c r="I63"/>
      <c r="K63"/>
    </row>
    <row r="64" spans="1:8" s="263" customFormat="1" ht="45" hidden="1">
      <c r="A64" s="238" t="s">
        <v>44</v>
      </c>
      <c r="B64" s="258" t="s">
        <v>96</v>
      </c>
      <c r="C64" s="259" t="s">
        <v>97</v>
      </c>
      <c r="D64" s="260" t="s">
        <v>39</v>
      </c>
      <c r="E64" s="261">
        <f>'MEMÓRIA CÁLCULO'!D83</f>
        <v>113.97</v>
      </c>
      <c r="F64" s="262">
        <f>$F$17</f>
        <v>11.8</v>
      </c>
      <c r="G64" s="243">
        <f t="shared" si="4"/>
        <v>15.31</v>
      </c>
      <c r="H64" s="244">
        <f>ROUNDDOWN(E64*G64,2)</f>
        <v>1744.88</v>
      </c>
    </row>
    <row r="65" spans="1:11" ht="22.5" customHeight="1" hidden="1">
      <c r="A65" s="238" t="s">
        <v>106</v>
      </c>
      <c r="B65" s="264" t="s">
        <v>100</v>
      </c>
      <c r="C65" s="240" t="s">
        <v>101</v>
      </c>
      <c r="D65" s="241" t="s">
        <v>38</v>
      </c>
      <c r="E65" s="242">
        <f>'MEMÓRIA CÁLCULO'!D84</f>
        <v>670.77</v>
      </c>
      <c r="F65" s="262">
        <f>$F$18</f>
        <v>39.66</v>
      </c>
      <c r="G65" s="243">
        <f>ROUNDDOWN(F65+(F65*$H$8),2)</f>
        <v>51.49</v>
      </c>
      <c r="H65" s="244">
        <f>ROUNDDOWN(E65*G65,2)</f>
        <v>34537.94</v>
      </c>
      <c r="I65" s="245"/>
      <c r="K65"/>
    </row>
    <row r="66" spans="1:11" ht="12.75" hidden="1">
      <c r="A66" s="246"/>
      <c r="B66" s="247"/>
      <c r="C66" s="248"/>
      <c r="D66" s="249"/>
      <c r="E66" s="250"/>
      <c r="F66" s="262"/>
      <c r="G66" s="243"/>
      <c r="H66" s="265">
        <f>SUM(H63:H65)</f>
        <v>37285.75</v>
      </c>
      <c r="I66"/>
      <c r="K66"/>
    </row>
    <row r="67" spans="1:11" ht="12.75" hidden="1">
      <c r="A67" s="253"/>
      <c r="B67" s="254" t="s">
        <v>102</v>
      </c>
      <c r="C67" s="255" t="s">
        <v>103</v>
      </c>
      <c r="D67" s="249"/>
      <c r="E67" s="250"/>
      <c r="F67" s="262"/>
      <c r="G67" s="243"/>
      <c r="H67" s="266"/>
      <c r="I67"/>
      <c r="K67"/>
    </row>
    <row r="68" spans="1:11" ht="12.75" hidden="1">
      <c r="A68" s="238" t="s">
        <v>107</v>
      </c>
      <c r="B68" s="264" t="s">
        <v>104</v>
      </c>
      <c r="C68" s="240" t="s">
        <v>105</v>
      </c>
      <c r="D68" s="241" t="s">
        <v>28</v>
      </c>
      <c r="E68" s="242">
        <f>'MEMÓRIA CÁLCULO'!D87</f>
        <v>178.05</v>
      </c>
      <c r="F68" s="262">
        <f>$F$21</f>
        <v>17.21</v>
      </c>
      <c r="G68" s="243">
        <f t="shared" si="4"/>
        <v>22.34</v>
      </c>
      <c r="H68" s="244">
        <f>ROUNDDOWN(E68*G68,2)</f>
        <v>3977.63</v>
      </c>
      <c r="I68"/>
      <c r="K68"/>
    </row>
    <row r="69" spans="1:8" s="272" customFormat="1" ht="12.75" hidden="1">
      <c r="A69" s="267"/>
      <c r="B69" s="268"/>
      <c r="C69" s="269"/>
      <c r="D69" s="270"/>
      <c r="E69" s="271"/>
      <c r="F69" s="262"/>
      <c r="G69" s="243"/>
      <c r="H69" s="252">
        <f>SUM(H68)</f>
        <v>3977.63</v>
      </c>
    </row>
    <row r="70" spans="1:8" s="272" customFormat="1" ht="12.75" hidden="1">
      <c r="A70" s="273"/>
      <c r="B70" s="274" t="s">
        <v>110</v>
      </c>
      <c r="C70" s="275" t="s">
        <v>111</v>
      </c>
      <c r="D70" s="270"/>
      <c r="E70" s="271"/>
      <c r="F70" s="262"/>
      <c r="G70" s="243"/>
      <c r="H70" s="277"/>
    </row>
    <row r="71" spans="1:8" s="272" customFormat="1" ht="24.75" customHeight="1" hidden="1">
      <c r="A71" s="257" t="s">
        <v>108</v>
      </c>
      <c r="B71" s="258" t="s">
        <v>113</v>
      </c>
      <c r="C71" s="259" t="s">
        <v>114</v>
      </c>
      <c r="D71" s="260" t="s">
        <v>28</v>
      </c>
      <c r="E71" s="261">
        <f>'MEMÓRIA CÁLCULO'!D92</f>
        <v>178.05</v>
      </c>
      <c r="F71" s="262">
        <f>$F$24</f>
        <v>40.57</v>
      </c>
      <c r="G71" s="243">
        <f t="shared" si="4"/>
        <v>52.67</v>
      </c>
      <c r="H71" s="278">
        <f aca="true" t="shared" si="5" ref="H71:H77">E71*G71</f>
        <v>9377.8935</v>
      </c>
    </row>
    <row r="72" spans="1:8" s="272" customFormat="1" ht="22.5" hidden="1">
      <c r="A72" s="257" t="s">
        <v>109</v>
      </c>
      <c r="B72" s="258" t="s">
        <v>122</v>
      </c>
      <c r="C72" s="259" t="s">
        <v>123</v>
      </c>
      <c r="D72" s="260" t="s">
        <v>29</v>
      </c>
      <c r="E72" s="261">
        <f>'MEMÓRIA CÁLCULO'!D94</f>
        <v>4</v>
      </c>
      <c r="F72" s="262">
        <f>$F$25</f>
        <v>250.01</v>
      </c>
      <c r="G72" s="243">
        <f t="shared" si="4"/>
        <v>324.58</v>
      </c>
      <c r="H72" s="278">
        <f t="shared" si="5"/>
        <v>1298.32</v>
      </c>
    </row>
    <row r="73" spans="1:8" s="272" customFormat="1" ht="22.5" hidden="1">
      <c r="A73" s="257" t="s">
        <v>141</v>
      </c>
      <c r="B73" s="258" t="s">
        <v>130</v>
      </c>
      <c r="C73" s="259" t="s">
        <v>132</v>
      </c>
      <c r="D73" s="260" t="s">
        <v>38</v>
      </c>
      <c r="E73" s="261">
        <f>'MEMÓRIA CÁLCULO'!D98</f>
        <v>51.075</v>
      </c>
      <c r="F73" s="262">
        <f>$F$26</f>
        <v>27</v>
      </c>
      <c r="G73" s="243">
        <f t="shared" si="4"/>
        <v>35.05</v>
      </c>
      <c r="H73" s="278">
        <f t="shared" si="5"/>
        <v>1790.17875</v>
      </c>
    </row>
    <row r="74" spans="1:8" s="272" customFormat="1" ht="12.75" hidden="1">
      <c r="A74" s="257" t="s">
        <v>142</v>
      </c>
      <c r="B74" s="258" t="s">
        <v>130</v>
      </c>
      <c r="C74" s="259" t="s">
        <v>129</v>
      </c>
      <c r="D74" s="260" t="s">
        <v>29</v>
      </c>
      <c r="E74" s="261">
        <f>'MEMÓRIA CÁLCULO'!D101</f>
        <v>2</v>
      </c>
      <c r="F74" s="262">
        <f>$F$27</f>
        <v>87.7</v>
      </c>
      <c r="G74" s="243">
        <f t="shared" si="4"/>
        <v>113.86</v>
      </c>
      <c r="H74" s="278">
        <f t="shared" si="5"/>
        <v>227.72</v>
      </c>
    </row>
    <row r="75" spans="1:8" s="272" customFormat="1" ht="12.75" hidden="1">
      <c r="A75" s="257" t="s">
        <v>143</v>
      </c>
      <c r="B75" s="258" t="s">
        <v>131</v>
      </c>
      <c r="C75" s="259" t="s">
        <v>53</v>
      </c>
      <c r="D75" s="260" t="s">
        <v>38</v>
      </c>
      <c r="E75" s="261">
        <f>'MEMÓRIA CÁLCULO'!D102</f>
        <v>0.14</v>
      </c>
      <c r="F75" s="262">
        <f>$F$28</f>
        <v>296.72</v>
      </c>
      <c r="G75" s="243">
        <f t="shared" si="4"/>
        <v>385.23</v>
      </c>
      <c r="H75" s="278">
        <f t="shared" si="5"/>
        <v>53.93220000000001</v>
      </c>
    </row>
    <row r="76" spans="1:8" s="272" customFormat="1" ht="12.75" hidden="1">
      <c r="A76" s="257" t="s">
        <v>144</v>
      </c>
      <c r="B76" s="258" t="s">
        <v>131</v>
      </c>
      <c r="C76" s="259" t="s">
        <v>54</v>
      </c>
      <c r="D76" s="260" t="s">
        <v>38</v>
      </c>
      <c r="E76" s="261">
        <f>'MEMÓRIA CÁLCULO'!D103</f>
        <v>0.392</v>
      </c>
      <c r="F76" s="262">
        <f>$F$29</f>
        <v>296.72</v>
      </c>
      <c r="G76" s="243">
        <f t="shared" si="4"/>
        <v>385.23</v>
      </c>
      <c r="H76" s="278">
        <f t="shared" si="5"/>
        <v>151.01016</v>
      </c>
    </row>
    <row r="77" spans="1:11" ht="22.5" customHeight="1" hidden="1">
      <c r="A77" s="257" t="s">
        <v>145</v>
      </c>
      <c r="B77" s="264" t="s">
        <v>117</v>
      </c>
      <c r="C77" s="240" t="s">
        <v>118</v>
      </c>
      <c r="D77" s="241" t="s">
        <v>38</v>
      </c>
      <c r="E77" s="261">
        <f>'MEMÓRIA CÁLCULO'!D104</f>
        <v>759.8</v>
      </c>
      <c r="F77" s="262">
        <f>$F$31</f>
        <v>3.05</v>
      </c>
      <c r="G77" s="243">
        <f t="shared" si="4"/>
        <v>3.95</v>
      </c>
      <c r="H77" s="278">
        <f t="shared" si="5"/>
        <v>3001.21</v>
      </c>
      <c r="I77"/>
      <c r="K77"/>
    </row>
    <row r="78" spans="1:11" ht="13.5" hidden="1" thickBot="1">
      <c r="A78" s="246"/>
      <c r="B78" s="247"/>
      <c r="C78" s="248"/>
      <c r="D78" s="249"/>
      <c r="E78" s="250"/>
      <c r="F78" s="250"/>
      <c r="G78" s="250"/>
      <c r="H78" s="265">
        <f>SUM(H71:H77)</f>
        <v>15900.264609999998</v>
      </c>
      <c r="I78"/>
      <c r="K78"/>
    </row>
    <row r="79" spans="1:11" ht="13.5" hidden="1" thickBot="1">
      <c r="A79" s="286"/>
      <c r="B79" s="287"/>
      <c r="C79" s="288" t="s">
        <v>127</v>
      </c>
      <c r="D79" s="408" t="str">
        <f>C57</f>
        <v>Rua Projetada 2</v>
      </c>
      <c r="E79" s="408"/>
      <c r="F79" s="408"/>
      <c r="G79" s="409"/>
      <c r="H79" s="279">
        <v>0</v>
      </c>
      <c r="I79" s="19">
        <f>H79/E77</f>
        <v>0</v>
      </c>
      <c r="K79"/>
    </row>
    <row r="80" spans="1:11" ht="18.75" hidden="1" thickBot="1">
      <c r="A80" s="283">
        <v>4</v>
      </c>
      <c r="B80" s="280"/>
      <c r="C80" s="282" t="str">
        <f>'MEMÓRIA CÁLCULO'!B106</f>
        <v>Rua Projetada 3</v>
      </c>
      <c r="D80" s="280"/>
      <c r="E80" s="280"/>
      <c r="F80" s="280"/>
      <c r="G80" s="280"/>
      <c r="H80" s="281"/>
      <c r="I80"/>
      <c r="K80"/>
    </row>
    <row r="81" spans="1:8" s="237" customFormat="1" ht="12.75" hidden="1">
      <c r="A81" s="231"/>
      <c r="B81" s="232" t="s">
        <v>83</v>
      </c>
      <c r="C81" s="233" t="s">
        <v>84</v>
      </c>
      <c r="D81" s="234"/>
      <c r="E81" s="235"/>
      <c r="F81" s="235"/>
      <c r="G81" s="235"/>
      <c r="H81" s="236"/>
    </row>
    <row r="82" spans="1:11" ht="90" hidden="1">
      <c r="A82" s="238"/>
      <c r="B82" s="239" t="s">
        <v>85</v>
      </c>
      <c r="C82" s="240" t="s">
        <v>128</v>
      </c>
      <c r="D82" s="241" t="s">
        <v>86</v>
      </c>
      <c r="E82" s="261"/>
      <c r="F82" s="262">
        <f>$F$12</f>
        <v>0</v>
      </c>
      <c r="G82" s="243">
        <f>ROUNDDOWN(F82+(F82*$H$8),2)</f>
        <v>0</v>
      </c>
      <c r="H82" s="244">
        <f>ROUNDDOWN(E82*G82,2)</f>
        <v>0</v>
      </c>
      <c r="I82" s="245"/>
      <c r="K82"/>
    </row>
    <row r="83" spans="1:11" ht="12.75" hidden="1">
      <c r="A83" s="238" t="s">
        <v>112</v>
      </c>
      <c r="B83" s="239" t="s">
        <v>87</v>
      </c>
      <c r="C83" s="240" t="s">
        <v>88</v>
      </c>
      <c r="D83" s="241" t="s">
        <v>89</v>
      </c>
      <c r="E83" s="242">
        <f>'MEMÓRIA CÁLCULO'!D109</f>
        <v>350.98</v>
      </c>
      <c r="F83" s="262">
        <f>$F$13</f>
        <v>3.37</v>
      </c>
      <c r="G83" s="243">
        <f aca="true" t="shared" si="6" ref="G83:G100">ROUNDDOWN(F83+(F83*$H$8),2)</f>
        <v>4.37</v>
      </c>
      <c r="H83" s="244">
        <f>ROUNDDOWN(E83*G83,2)</f>
        <v>1533.78</v>
      </c>
      <c r="I83" s="245"/>
      <c r="K83"/>
    </row>
    <row r="84" spans="1:11" ht="12.75" hidden="1">
      <c r="A84" s="246"/>
      <c r="B84" s="247"/>
      <c r="C84" s="248"/>
      <c r="D84" s="249"/>
      <c r="E84" s="250"/>
      <c r="F84" s="262"/>
      <c r="G84" s="243"/>
      <c r="H84" s="265">
        <f>SUM(H82:H83)</f>
        <v>1533.78</v>
      </c>
      <c r="I84"/>
      <c r="K84"/>
    </row>
    <row r="85" spans="1:11" ht="12.75" hidden="1">
      <c r="A85" s="253"/>
      <c r="B85" s="254" t="s">
        <v>90</v>
      </c>
      <c r="C85" s="255" t="s">
        <v>91</v>
      </c>
      <c r="D85" s="249"/>
      <c r="E85" s="250"/>
      <c r="F85" s="262"/>
      <c r="G85" s="243"/>
      <c r="H85" s="244"/>
      <c r="I85"/>
      <c r="K85"/>
    </row>
    <row r="86" spans="1:11" ht="12.75" hidden="1">
      <c r="A86" s="238" t="s">
        <v>115</v>
      </c>
      <c r="B86" s="239" t="s">
        <v>93</v>
      </c>
      <c r="C86" s="240" t="s">
        <v>94</v>
      </c>
      <c r="D86" s="241" t="s">
        <v>38</v>
      </c>
      <c r="E86" s="242">
        <f>'MEMÓRIA CÁLCULO'!D112</f>
        <v>350.98</v>
      </c>
      <c r="F86" s="262">
        <f>$F$16</f>
        <v>1.02</v>
      </c>
      <c r="G86" s="243">
        <f t="shared" si="6"/>
        <v>1.32</v>
      </c>
      <c r="H86" s="244">
        <f>ROUNDDOWN(E86*G86,2)</f>
        <v>463.29</v>
      </c>
      <c r="I86"/>
      <c r="K86"/>
    </row>
    <row r="87" spans="1:8" s="263" customFormat="1" ht="45" hidden="1">
      <c r="A87" s="238" t="s">
        <v>116</v>
      </c>
      <c r="B87" s="258" t="s">
        <v>96</v>
      </c>
      <c r="C87" s="259" t="s">
        <v>97</v>
      </c>
      <c r="D87" s="260" t="s">
        <v>39</v>
      </c>
      <c r="E87" s="261">
        <f>'MEMÓRIA CÁLCULO'!D113</f>
        <v>52.64</v>
      </c>
      <c r="F87" s="262">
        <f>$F$17</f>
        <v>11.8</v>
      </c>
      <c r="G87" s="243">
        <f t="shared" si="6"/>
        <v>15.31</v>
      </c>
      <c r="H87" s="244">
        <f>ROUNDDOWN(E87*G87,2)</f>
        <v>805.91</v>
      </c>
    </row>
    <row r="88" spans="1:11" ht="22.5" customHeight="1" hidden="1">
      <c r="A88" s="238" t="s">
        <v>124</v>
      </c>
      <c r="B88" s="264" t="s">
        <v>100</v>
      </c>
      <c r="C88" s="240" t="s">
        <v>101</v>
      </c>
      <c r="D88" s="241" t="s">
        <v>38</v>
      </c>
      <c r="E88" s="242">
        <f>'MEMÓRIA CÁLCULO'!D114</f>
        <v>323.43</v>
      </c>
      <c r="F88" s="262">
        <f>$F$18</f>
        <v>39.66</v>
      </c>
      <c r="G88" s="243">
        <f>ROUNDDOWN(F88+(F88*$H$8),2)</f>
        <v>51.49</v>
      </c>
      <c r="H88" s="244">
        <f>ROUNDDOWN(E88*G88,2)</f>
        <v>16653.41</v>
      </c>
      <c r="I88" s="245"/>
      <c r="K88"/>
    </row>
    <row r="89" spans="1:11" ht="12.75" hidden="1">
      <c r="A89" s="246"/>
      <c r="B89" s="247"/>
      <c r="C89" s="248"/>
      <c r="D89" s="249"/>
      <c r="E89" s="250"/>
      <c r="F89" s="262"/>
      <c r="G89" s="243"/>
      <c r="H89" s="265">
        <f>SUM(H86:H88)</f>
        <v>17922.61</v>
      </c>
      <c r="I89"/>
      <c r="K89"/>
    </row>
    <row r="90" spans="1:11" ht="12.75" hidden="1">
      <c r="A90" s="253"/>
      <c r="B90" s="254" t="s">
        <v>102</v>
      </c>
      <c r="C90" s="255" t="s">
        <v>103</v>
      </c>
      <c r="D90" s="249"/>
      <c r="E90" s="250"/>
      <c r="F90" s="262"/>
      <c r="G90" s="243"/>
      <c r="H90" s="266"/>
      <c r="I90"/>
      <c r="K90"/>
    </row>
    <row r="91" spans="1:11" ht="12.75" hidden="1">
      <c r="A91" s="238" t="s">
        <v>125</v>
      </c>
      <c r="B91" s="264" t="s">
        <v>104</v>
      </c>
      <c r="C91" s="240" t="s">
        <v>105</v>
      </c>
      <c r="D91" s="241" t="s">
        <v>28</v>
      </c>
      <c r="E91" s="242">
        <f>'MEMÓRIA CÁLCULO'!D117</f>
        <v>55.09</v>
      </c>
      <c r="F91" s="262">
        <f>$F$21</f>
        <v>17.21</v>
      </c>
      <c r="G91" s="243">
        <f t="shared" si="6"/>
        <v>22.34</v>
      </c>
      <c r="H91" s="244">
        <f>ROUNDDOWN(E91*G91,2)</f>
        <v>1230.71</v>
      </c>
      <c r="I91"/>
      <c r="K91"/>
    </row>
    <row r="92" spans="1:8" s="272" customFormat="1" ht="12.75" hidden="1">
      <c r="A92" s="267"/>
      <c r="B92" s="268"/>
      <c r="C92" s="269"/>
      <c r="D92" s="270"/>
      <c r="E92" s="271"/>
      <c r="F92" s="262"/>
      <c r="G92" s="243"/>
      <c r="H92" s="252">
        <f>SUM(H91)</f>
        <v>1230.71</v>
      </c>
    </row>
    <row r="93" spans="1:8" s="272" customFormat="1" ht="12.75" hidden="1">
      <c r="A93" s="273"/>
      <c r="B93" s="274" t="s">
        <v>110</v>
      </c>
      <c r="C93" s="275" t="s">
        <v>111</v>
      </c>
      <c r="D93" s="270"/>
      <c r="E93" s="271"/>
      <c r="F93" s="262"/>
      <c r="G93" s="243"/>
      <c r="H93" s="277"/>
    </row>
    <row r="94" spans="1:8" s="272" customFormat="1" ht="12.75" hidden="1">
      <c r="A94" s="257" t="s">
        <v>126</v>
      </c>
      <c r="B94" s="258" t="s">
        <v>113</v>
      </c>
      <c r="C94" s="259" t="s">
        <v>114</v>
      </c>
      <c r="D94" s="260" t="s">
        <v>28</v>
      </c>
      <c r="E94" s="261">
        <f>'MEMÓRIA CÁLCULO'!D122</f>
        <v>55.09</v>
      </c>
      <c r="F94" s="262">
        <f>$F$24</f>
        <v>40.57</v>
      </c>
      <c r="G94" s="243">
        <f t="shared" si="6"/>
        <v>52.67</v>
      </c>
      <c r="H94" s="278">
        <f aca="true" t="shared" si="7" ref="H94:H100">E94*G94</f>
        <v>2901.5903000000003</v>
      </c>
    </row>
    <row r="95" spans="1:8" s="272" customFormat="1" ht="22.5" hidden="1">
      <c r="A95" s="257" t="s">
        <v>146</v>
      </c>
      <c r="B95" s="258" t="s">
        <v>122</v>
      </c>
      <c r="C95" s="259" t="s">
        <v>123</v>
      </c>
      <c r="D95" s="260" t="s">
        <v>29</v>
      </c>
      <c r="E95" s="261">
        <f>'MEMÓRIA CÁLCULO'!D124</f>
        <v>6</v>
      </c>
      <c r="F95" s="262">
        <f>$F$25</f>
        <v>250.01</v>
      </c>
      <c r="G95" s="243">
        <f t="shared" si="6"/>
        <v>324.58</v>
      </c>
      <c r="H95" s="278">
        <f t="shared" si="7"/>
        <v>1947.48</v>
      </c>
    </row>
    <row r="96" spans="1:8" s="272" customFormat="1" ht="22.5" hidden="1">
      <c r="A96" s="257" t="s">
        <v>147</v>
      </c>
      <c r="B96" s="258" t="s">
        <v>130</v>
      </c>
      <c r="C96" s="259" t="s">
        <v>132</v>
      </c>
      <c r="D96" s="260" t="s">
        <v>38</v>
      </c>
      <c r="E96" s="261">
        <f>'MEMÓRIA CÁLCULO'!D129</f>
        <v>83.07</v>
      </c>
      <c r="F96" s="262">
        <f>$F$26</f>
        <v>27</v>
      </c>
      <c r="G96" s="243">
        <f t="shared" si="6"/>
        <v>35.05</v>
      </c>
      <c r="H96" s="278">
        <f t="shared" si="7"/>
        <v>2911.6034999999997</v>
      </c>
    </row>
    <row r="97" spans="1:8" s="272" customFormat="1" ht="12.75" hidden="1">
      <c r="A97" s="257" t="s">
        <v>148</v>
      </c>
      <c r="B97" s="258" t="s">
        <v>130</v>
      </c>
      <c r="C97" s="259" t="s">
        <v>129</v>
      </c>
      <c r="D97" s="260" t="s">
        <v>29</v>
      </c>
      <c r="E97" s="261">
        <f>'MEMÓRIA CÁLCULO'!D132</f>
        <v>2</v>
      </c>
      <c r="F97" s="262">
        <f>$F$27</f>
        <v>87.7</v>
      </c>
      <c r="G97" s="243">
        <f t="shared" si="6"/>
        <v>113.86</v>
      </c>
      <c r="H97" s="278">
        <f t="shared" si="7"/>
        <v>227.72</v>
      </c>
    </row>
    <row r="98" spans="1:8" s="272" customFormat="1" ht="12.75" hidden="1">
      <c r="A98" s="257" t="s">
        <v>149</v>
      </c>
      <c r="B98" s="258" t="s">
        <v>131</v>
      </c>
      <c r="C98" s="259" t="s">
        <v>53</v>
      </c>
      <c r="D98" s="260" t="s">
        <v>38</v>
      </c>
      <c r="E98" s="261">
        <f>'MEMÓRIA CÁLCULO'!D133</f>
        <v>0.14</v>
      </c>
      <c r="F98" s="262">
        <f>$F$28</f>
        <v>296.72</v>
      </c>
      <c r="G98" s="243">
        <f t="shared" si="6"/>
        <v>385.23</v>
      </c>
      <c r="H98" s="278">
        <f t="shared" si="7"/>
        <v>53.93220000000001</v>
      </c>
    </row>
    <row r="99" spans="1:8" s="272" customFormat="1" ht="12.75" hidden="1">
      <c r="A99" s="257" t="s">
        <v>150</v>
      </c>
      <c r="B99" s="258" t="s">
        <v>131</v>
      </c>
      <c r="C99" s="259" t="s">
        <v>54</v>
      </c>
      <c r="D99" s="260" t="s">
        <v>38</v>
      </c>
      <c r="E99" s="261">
        <f>'MEMÓRIA CÁLCULO'!D134</f>
        <v>0.392</v>
      </c>
      <c r="F99" s="262">
        <f>$F$29</f>
        <v>296.72</v>
      </c>
      <c r="G99" s="243">
        <f t="shared" si="6"/>
        <v>385.23</v>
      </c>
      <c r="H99" s="278">
        <f t="shared" si="7"/>
        <v>151.01016</v>
      </c>
    </row>
    <row r="100" spans="1:11" ht="22.5" customHeight="1" hidden="1">
      <c r="A100" s="257" t="s">
        <v>151</v>
      </c>
      <c r="B100" s="264" t="s">
        <v>117</v>
      </c>
      <c r="C100" s="240" t="s">
        <v>118</v>
      </c>
      <c r="D100" s="241" t="s">
        <v>38</v>
      </c>
      <c r="E100" s="261">
        <f>'MEMÓRIA CÁLCULO'!D135</f>
        <v>350.98</v>
      </c>
      <c r="F100" s="262">
        <f>$F$31</f>
        <v>3.05</v>
      </c>
      <c r="G100" s="243">
        <f t="shared" si="6"/>
        <v>3.95</v>
      </c>
      <c r="H100" s="278">
        <f t="shared" si="7"/>
        <v>1386.371</v>
      </c>
      <c r="I100"/>
      <c r="K100"/>
    </row>
    <row r="101" spans="1:11" ht="13.5" hidden="1" thickBot="1">
      <c r="A101" s="246"/>
      <c r="B101" s="247"/>
      <c r="C101" s="248"/>
      <c r="D101" s="249"/>
      <c r="E101" s="250"/>
      <c r="F101" s="250"/>
      <c r="G101" s="250"/>
      <c r="H101" s="265">
        <f>SUM(H94:H100)</f>
        <v>9579.707160000002</v>
      </c>
      <c r="I101"/>
      <c r="K101"/>
    </row>
    <row r="102" spans="1:11" ht="13.5" hidden="1" thickBot="1">
      <c r="A102" s="286"/>
      <c r="B102" s="287"/>
      <c r="C102" s="288" t="s">
        <v>127</v>
      </c>
      <c r="D102" s="408" t="str">
        <f>C80</f>
        <v>Rua Projetada 3</v>
      </c>
      <c r="E102" s="408"/>
      <c r="F102" s="408"/>
      <c r="G102" s="409"/>
      <c r="H102" s="279">
        <v>0</v>
      </c>
      <c r="I102" s="19">
        <f>H102/E100</f>
        <v>0</v>
      </c>
      <c r="K102"/>
    </row>
    <row r="103" spans="1:11" ht="18.75" hidden="1" thickBot="1">
      <c r="A103" s="283">
        <v>5</v>
      </c>
      <c r="B103" s="280"/>
      <c r="C103" s="282" t="str">
        <f>'MEMÓRIA CÁLCULO'!B137</f>
        <v>Rua Juvêncio Silva</v>
      </c>
      <c r="D103" s="280"/>
      <c r="E103" s="280"/>
      <c r="F103" s="280"/>
      <c r="G103" s="280"/>
      <c r="H103" s="281"/>
      <c r="I103"/>
      <c r="K103"/>
    </row>
    <row r="104" spans="1:8" s="237" customFormat="1" ht="12.75" hidden="1">
      <c r="A104" s="231"/>
      <c r="B104" s="232" t="s">
        <v>83</v>
      </c>
      <c r="C104" s="233" t="s">
        <v>84</v>
      </c>
      <c r="D104" s="234"/>
      <c r="E104" s="235"/>
      <c r="F104" s="235"/>
      <c r="G104" s="235"/>
      <c r="H104" s="236"/>
    </row>
    <row r="105" spans="1:11" ht="90" hidden="1">
      <c r="A105" s="238"/>
      <c r="B105" s="239" t="s">
        <v>85</v>
      </c>
      <c r="C105" s="240" t="s">
        <v>128</v>
      </c>
      <c r="D105" s="241" t="s">
        <v>86</v>
      </c>
      <c r="E105" s="261"/>
      <c r="F105" s="262">
        <f>$F$12</f>
        <v>0</v>
      </c>
      <c r="G105" s="243">
        <f>ROUNDDOWN(F105+(F105*$H$8),2)</f>
        <v>0</v>
      </c>
      <c r="H105" s="244">
        <f>ROUNDDOWN(E105*G105,2)</f>
        <v>0</v>
      </c>
      <c r="I105" s="245"/>
      <c r="K105"/>
    </row>
    <row r="106" spans="1:11" ht="12.75" hidden="1">
      <c r="A106" s="238" t="s">
        <v>152</v>
      </c>
      <c r="B106" s="239" t="s">
        <v>87</v>
      </c>
      <c r="C106" s="240" t="s">
        <v>88</v>
      </c>
      <c r="D106" s="241" t="s">
        <v>89</v>
      </c>
      <c r="E106" s="242">
        <f>'MEMÓRIA CÁLCULO'!D140</f>
        <v>646.41</v>
      </c>
      <c r="F106" s="262">
        <f>$F$13</f>
        <v>3.37</v>
      </c>
      <c r="G106" s="243">
        <f aca="true" t="shared" si="8" ref="G106:G125">ROUNDDOWN(F106+(F106*$H$8),2)</f>
        <v>4.37</v>
      </c>
      <c r="H106" s="244">
        <f>ROUNDDOWN(E106*G106,2)</f>
        <v>2824.81</v>
      </c>
      <c r="I106" s="245"/>
      <c r="K106"/>
    </row>
    <row r="107" spans="1:11" ht="12.75" hidden="1">
      <c r="A107" s="246"/>
      <c r="B107" s="247"/>
      <c r="C107" s="248"/>
      <c r="D107" s="249"/>
      <c r="E107" s="250"/>
      <c r="F107" s="262"/>
      <c r="G107" s="243"/>
      <c r="H107" s="265">
        <f>SUM(H105:H106)</f>
        <v>2824.81</v>
      </c>
      <c r="I107"/>
      <c r="K107"/>
    </row>
    <row r="108" spans="1:11" ht="12.75" hidden="1">
      <c r="A108" s="253"/>
      <c r="B108" s="254" t="s">
        <v>90</v>
      </c>
      <c r="C108" s="255" t="s">
        <v>91</v>
      </c>
      <c r="D108" s="249"/>
      <c r="E108" s="250"/>
      <c r="F108" s="262"/>
      <c r="G108" s="243"/>
      <c r="H108" s="244"/>
      <c r="I108"/>
      <c r="K108"/>
    </row>
    <row r="109" spans="1:11" ht="12.75" hidden="1">
      <c r="A109" s="238" t="s">
        <v>153</v>
      </c>
      <c r="B109" s="239" t="s">
        <v>93</v>
      </c>
      <c r="C109" s="240" t="s">
        <v>94</v>
      </c>
      <c r="D109" s="241" t="s">
        <v>38</v>
      </c>
      <c r="E109" s="242">
        <f>'MEMÓRIA CÁLCULO'!D143</f>
        <v>646.41</v>
      </c>
      <c r="F109" s="262">
        <f>$F$16</f>
        <v>1.02</v>
      </c>
      <c r="G109" s="243">
        <f t="shared" si="8"/>
        <v>1.32</v>
      </c>
      <c r="H109" s="244">
        <f>ROUNDDOWN(E109*G109,2)</f>
        <v>853.26</v>
      </c>
      <c r="I109"/>
      <c r="K109"/>
    </row>
    <row r="110" spans="1:8" s="263" customFormat="1" ht="45" hidden="1">
      <c r="A110" s="238" t="s">
        <v>154</v>
      </c>
      <c r="B110" s="258" t="s">
        <v>96</v>
      </c>
      <c r="C110" s="259" t="s">
        <v>97</v>
      </c>
      <c r="D110" s="260" t="s">
        <v>39</v>
      </c>
      <c r="E110" s="261">
        <f>'MEMÓRIA CÁLCULO'!D144</f>
        <v>96.96</v>
      </c>
      <c r="F110" s="262">
        <f>$F$17</f>
        <v>11.8</v>
      </c>
      <c r="G110" s="243">
        <f t="shared" si="8"/>
        <v>15.31</v>
      </c>
      <c r="H110" s="244">
        <f>ROUNDDOWN(E110*G110,2)</f>
        <v>1484.45</v>
      </c>
    </row>
    <row r="111" spans="1:11" ht="22.5" customHeight="1" hidden="1">
      <c r="A111" s="238" t="s">
        <v>155</v>
      </c>
      <c r="B111" s="264" t="s">
        <v>100</v>
      </c>
      <c r="C111" s="240" t="s">
        <v>101</v>
      </c>
      <c r="D111" s="241" t="s">
        <v>38</v>
      </c>
      <c r="E111" s="242">
        <f>'MEMÓRIA CÁLCULO'!D145</f>
        <v>461.48</v>
      </c>
      <c r="F111" s="262">
        <f>$F$18</f>
        <v>39.66</v>
      </c>
      <c r="G111" s="243">
        <f>ROUNDDOWN(F111+(F111*$H$8),2)</f>
        <v>51.49</v>
      </c>
      <c r="H111" s="244">
        <f>ROUNDDOWN(E111*G111,2)</f>
        <v>23761.6</v>
      </c>
      <c r="I111" s="245"/>
      <c r="K111"/>
    </row>
    <row r="112" spans="1:11" ht="12.75" hidden="1">
      <c r="A112" s="246"/>
      <c r="B112" s="247"/>
      <c r="C112" s="248"/>
      <c r="D112" s="249"/>
      <c r="E112" s="250"/>
      <c r="F112" s="262"/>
      <c r="G112" s="243"/>
      <c r="H112" s="265">
        <f>SUM(H109:H111)</f>
        <v>26099.309999999998</v>
      </c>
      <c r="I112"/>
      <c r="K112"/>
    </row>
    <row r="113" spans="1:11" ht="12.75" hidden="1">
      <c r="A113" s="253"/>
      <c r="B113" s="254" t="s">
        <v>102</v>
      </c>
      <c r="C113" s="255" t="s">
        <v>103</v>
      </c>
      <c r="D113" s="249"/>
      <c r="E113" s="250"/>
      <c r="F113" s="262"/>
      <c r="G113" s="243"/>
      <c r="H113" s="266"/>
      <c r="I113"/>
      <c r="K113"/>
    </row>
    <row r="114" spans="1:11" ht="12.75" hidden="1">
      <c r="A114" s="238" t="s">
        <v>156</v>
      </c>
      <c r="B114" s="264" t="s">
        <v>104</v>
      </c>
      <c r="C114" s="240" t="s">
        <v>105</v>
      </c>
      <c r="D114" s="241" t="s">
        <v>28</v>
      </c>
      <c r="E114" s="313">
        <f>'MEMÓRIA CÁLCULO'!D148</f>
        <v>369.86</v>
      </c>
      <c r="F114" s="262">
        <f>$F$21</f>
        <v>17.21</v>
      </c>
      <c r="G114" s="243">
        <f t="shared" si="8"/>
        <v>22.34</v>
      </c>
      <c r="H114" s="244">
        <f>ROUNDDOWN(E114*G114,2)</f>
        <v>8262.67</v>
      </c>
      <c r="I114"/>
      <c r="K114"/>
    </row>
    <row r="115" spans="1:8" s="272" customFormat="1" ht="12.75" hidden="1">
      <c r="A115" s="267"/>
      <c r="B115" s="268"/>
      <c r="C115" s="269"/>
      <c r="D115" s="270"/>
      <c r="E115" s="271"/>
      <c r="F115" s="262"/>
      <c r="G115" s="243"/>
      <c r="H115" s="252">
        <f>SUM(H114)</f>
        <v>8262.67</v>
      </c>
    </row>
    <row r="116" spans="1:8" s="272" customFormat="1" ht="12.75" hidden="1">
      <c r="A116" s="273"/>
      <c r="B116" s="274" t="s">
        <v>110</v>
      </c>
      <c r="C116" s="275" t="s">
        <v>111</v>
      </c>
      <c r="D116" s="270"/>
      <c r="E116" s="271"/>
      <c r="F116" s="262"/>
      <c r="G116" s="243"/>
      <c r="H116" s="277"/>
    </row>
    <row r="117" spans="1:8" s="272" customFormat="1" ht="12.75" hidden="1">
      <c r="A117" s="257" t="s">
        <v>157</v>
      </c>
      <c r="B117" s="258" t="s">
        <v>113</v>
      </c>
      <c r="C117" s="259" t="s">
        <v>114</v>
      </c>
      <c r="D117" s="260" t="s">
        <v>28</v>
      </c>
      <c r="E117" s="261">
        <f>'MEMÓRIA CÁLCULO'!D152</f>
        <v>0</v>
      </c>
      <c r="F117" s="262">
        <f>$F$24</f>
        <v>40.57</v>
      </c>
      <c r="G117" s="243">
        <f t="shared" si="8"/>
        <v>52.67</v>
      </c>
      <c r="H117" s="278">
        <f aca="true" t="shared" si="9" ref="H117:H125">E117*G117</f>
        <v>0</v>
      </c>
    </row>
    <row r="118" spans="1:8" s="272" customFormat="1" ht="22.5" hidden="1">
      <c r="A118" s="257" t="s">
        <v>157</v>
      </c>
      <c r="B118" s="258" t="s">
        <v>122</v>
      </c>
      <c r="C118" s="259" t="s">
        <v>123</v>
      </c>
      <c r="D118" s="260" t="s">
        <v>29</v>
      </c>
      <c r="E118" s="261">
        <f>'MEMÓRIA CÁLCULO'!D153</f>
        <v>6</v>
      </c>
      <c r="F118" s="262">
        <f>$F$25</f>
        <v>250.01</v>
      </c>
      <c r="G118" s="243">
        <f t="shared" si="8"/>
        <v>324.58</v>
      </c>
      <c r="H118" s="278">
        <f t="shared" si="9"/>
        <v>1947.48</v>
      </c>
    </row>
    <row r="119" spans="1:8" s="272" customFormat="1" ht="22.5" hidden="1">
      <c r="A119" s="257" t="s">
        <v>158</v>
      </c>
      <c r="B119" s="258" t="s">
        <v>130</v>
      </c>
      <c r="C119" s="259" t="s">
        <v>132</v>
      </c>
      <c r="D119" s="260" t="s">
        <v>38</v>
      </c>
      <c r="E119" s="261">
        <f>'MEMÓRIA CÁLCULO'!D158</f>
        <v>33.75</v>
      </c>
      <c r="F119" s="262">
        <f>$F$26</f>
        <v>27</v>
      </c>
      <c r="G119" s="243">
        <f t="shared" si="8"/>
        <v>35.05</v>
      </c>
      <c r="H119" s="278">
        <f t="shared" si="9"/>
        <v>1182.9375</v>
      </c>
    </row>
    <row r="120" spans="1:8" s="272" customFormat="1" ht="12.75" hidden="1">
      <c r="A120" s="257" t="s">
        <v>159</v>
      </c>
      <c r="B120" s="258" t="s">
        <v>130</v>
      </c>
      <c r="C120" s="259" t="s">
        <v>129</v>
      </c>
      <c r="D120" s="260" t="s">
        <v>29</v>
      </c>
      <c r="E120" s="261">
        <f>'MEMÓRIA CÁLCULO'!D161</f>
        <v>2</v>
      </c>
      <c r="F120" s="262">
        <f>$F$27</f>
        <v>87.7</v>
      </c>
      <c r="G120" s="243">
        <f t="shared" si="8"/>
        <v>113.86</v>
      </c>
      <c r="H120" s="278">
        <f t="shared" si="9"/>
        <v>227.72</v>
      </c>
    </row>
    <row r="121" spans="1:8" s="272" customFormat="1" ht="12.75" hidden="1">
      <c r="A121" s="257" t="s">
        <v>160</v>
      </c>
      <c r="B121" s="258" t="s">
        <v>131</v>
      </c>
      <c r="C121" s="259" t="s">
        <v>53</v>
      </c>
      <c r="D121" s="260" t="s">
        <v>38</v>
      </c>
      <c r="E121" s="261">
        <f>'MEMÓRIA CÁLCULO'!D162</f>
        <v>0.14</v>
      </c>
      <c r="F121" s="262">
        <f>$F$28</f>
        <v>296.72</v>
      </c>
      <c r="G121" s="243">
        <f t="shared" si="8"/>
        <v>385.23</v>
      </c>
      <c r="H121" s="278">
        <f t="shared" si="9"/>
        <v>53.93220000000001</v>
      </c>
    </row>
    <row r="122" spans="1:8" s="272" customFormat="1" ht="12.75" hidden="1">
      <c r="A122" s="257" t="s">
        <v>161</v>
      </c>
      <c r="B122" s="258" t="s">
        <v>131</v>
      </c>
      <c r="C122" s="259" t="s">
        <v>54</v>
      </c>
      <c r="D122" s="260" t="s">
        <v>38</v>
      </c>
      <c r="E122" s="261">
        <f>'MEMÓRIA CÁLCULO'!D163</f>
        <v>0.392</v>
      </c>
      <c r="F122" s="262">
        <f>$F$29</f>
        <v>296.72</v>
      </c>
      <c r="G122" s="243">
        <f t="shared" si="8"/>
        <v>385.23</v>
      </c>
      <c r="H122" s="278">
        <f t="shared" si="9"/>
        <v>151.01016</v>
      </c>
    </row>
    <row r="123" spans="1:8" s="272" customFormat="1" ht="22.5" hidden="1">
      <c r="A123" s="257" t="s">
        <v>162</v>
      </c>
      <c r="B123" s="258" t="s">
        <v>209</v>
      </c>
      <c r="C123" s="259" t="s">
        <v>210</v>
      </c>
      <c r="D123" s="260" t="s">
        <v>38</v>
      </c>
      <c r="E123" s="261">
        <f>'MEMÓRIA CÁLCULO'!D164</f>
        <v>235.25</v>
      </c>
      <c r="F123" s="262">
        <v>1.83</v>
      </c>
      <c r="G123" s="243">
        <f>ROUNDDOWN(F123+(F123*$H$8),2)</f>
        <v>2.37</v>
      </c>
      <c r="H123" s="278">
        <f>E123*G123</f>
        <v>557.5425</v>
      </c>
    </row>
    <row r="124" spans="1:8" s="272" customFormat="1" ht="12.75" hidden="1">
      <c r="A124" s="257" t="s">
        <v>213</v>
      </c>
      <c r="B124" s="258" t="s">
        <v>211</v>
      </c>
      <c r="C124" s="259" t="s">
        <v>212</v>
      </c>
      <c r="D124" s="260" t="s">
        <v>38</v>
      </c>
      <c r="E124" s="261">
        <f>'MEMÓRIA CÁLCULO'!D165</f>
        <v>235.25</v>
      </c>
      <c r="F124" s="262">
        <v>31.52</v>
      </c>
      <c r="G124" s="243">
        <f>ROUNDDOWN(F124+(F124*$H$8),2)</f>
        <v>40.92</v>
      </c>
      <c r="H124" s="278">
        <f>E124*G124</f>
        <v>9626.43</v>
      </c>
    </row>
    <row r="125" spans="1:11" ht="22.5" customHeight="1" hidden="1">
      <c r="A125" s="257" t="s">
        <v>214</v>
      </c>
      <c r="B125" s="264" t="s">
        <v>117</v>
      </c>
      <c r="C125" s="240" t="s">
        <v>118</v>
      </c>
      <c r="D125" s="241" t="s">
        <v>38</v>
      </c>
      <c r="E125" s="261">
        <f>'MEMÓRIA CÁLCULO'!D166</f>
        <v>646.41</v>
      </c>
      <c r="F125" s="262">
        <f>$F$31</f>
        <v>3.05</v>
      </c>
      <c r="G125" s="243">
        <f t="shared" si="8"/>
        <v>3.95</v>
      </c>
      <c r="H125" s="278">
        <f t="shared" si="9"/>
        <v>2553.3195</v>
      </c>
      <c r="I125"/>
      <c r="K125"/>
    </row>
    <row r="126" spans="1:11" ht="13.5" hidden="1" thickBot="1">
      <c r="A126" s="246" t="s">
        <v>49</v>
      </c>
      <c r="B126" s="247"/>
      <c r="C126" s="248"/>
      <c r="D126" s="249"/>
      <c r="E126" s="250"/>
      <c r="F126" s="250"/>
      <c r="G126" s="250"/>
      <c r="H126" s="265">
        <f>SUM(H117:H125)</f>
        <v>16300.37186</v>
      </c>
      <c r="I126"/>
      <c r="K126"/>
    </row>
    <row r="127" spans="1:11" ht="13.5" hidden="1" thickBot="1">
      <c r="A127" s="286"/>
      <c r="B127" s="287"/>
      <c r="C127" s="288" t="s">
        <v>127</v>
      </c>
      <c r="D127" s="408" t="str">
        <f>C103</f>
        <v>Rua Juvêncio Silva</v>
      </c>
      <c r="E127" s="408"/>
      <c r="F127" s="408"/>
      <c r="G127" s="409"/>
      <c r="H127" s="279">
        <v>0</v>
      </c>
      <c r="I127" s="19">
        <f>H127/E125</f>
        <v>0</v>
      </c>
      <c r="K127"/>
    </row>
    <row r="128" spans="1:11" ht="18.75" hidden="1" thickBot="1">
      <c r="A128" s="283">
        <v>6</v>
      </c>
      <c r="B128" s="280"/>
      <c r="C128" s="282" t="str">
        <f>'MEMÓRIA CÁLCULO'!B168</f>
        <v>Rua 02</v>
      </c>
      <c r="D128" s="280"/>
      <c r="E128" s="280"/>
      <c r="F128" s="280"/>
      <c r="G128" s="280"/>
      <c r="H128" s="281"/>
      <c r="I128"/>
      <c r="K128"/>
    </row>
    <row r="129" spans="1:8" s="237" customFormat="1" ht="12.75" hidden="1">
      <c r="A129" s="231"/>
      <c r="B129" s="232" t="s">
        <v>83</v>
      </c>
      <c r="C129" s="233" t="s">
        <v>84</v>
      </c>
      <c r="D129" s="234"/>
      <c r="E129" s="235"/>
      <c r="F129" s="235"/>
      <c r="G129" s="235"/>
      <c r="H129" s="236"/>
    </row>
    <row r="130" spans="1:11" ht="90" hidden="1">
      <c r="A130" s="238"/>
      <c r="B130" s="239" t="s">
        <v>85</v>
      </c>
      <c r="C130" s="240" t="s">
        <v>128</v>
      </c>
      <c r="D130" s="241" t="s">
        <v>86</v>
      </c>
      <c r="E130" s="261"/>
      <c r="F130" s="262">
        <f>$F$12</f>
        <v>0</v>
      </c>
      <c r="G130" s="243">
        <f>ROUNDDOWN(F130+(F130*$H$8),2)</f>
        <v>0</v>
      </c>
      <c r="H130" s="244">
        <f>ROUNDDOWN(E130*G130,2)</f>
        <v>0</v>
      </c>
      <c r="I130" s="245"/>
      <c r="K130"/>
    </row>
    <row r="131" spans="1:11" ht="12.75" hidden="1">
      <c r="A131" s="238" t="s">
        <v>163</v>
      </c>
      <c r="B131" s="239" t="s">
        <v>87</v>
      </c>
      <c r="C131" s="240" t="s">
        <v>88</v>
      </c>
      <c r="D131" s="241" t="s">
        <v>89</v>
      </c>
      <c r="E131" s="242">
        <f>'MEMÓRIA CÁLCULO'!D171</f>
        <v>719.29</v>
      </c>
      <c r="F131" s="262">
        <f>$F$13</f>
        <v>3.37</v>
      </c>
      <c r="G131" s="243">
        <f aca="true" t="shared" si="10" ref="G131:G148">ROUNDDOWN(F131+(F131*$H$8),2)</f>
        <v>4.37</v>
      </c>
      <c r="H131" s="244">
        <f>ROUNDDOWN(E131*G131,2)</f>
        <v>3143.29</v>
      </c>
      <c r="I131" s="245"/>
      <c r="K131"/>
    </row>
    <row r="132" spans="1:11" ht="12.75" hidden="1">
      <c r="A132" s="246"/>
      <c r="B132" s="247"/>
      <c r="C132" s="248"/>
      <c r="D132" s="249"/>
      <c r="E132" s="250"/>
      <c r="F132" s="262"/>
      <c r="G132" s="243"/>
      <c r="H132" s="265">
        <f>SUM(H130:H131)</f>
        <v>3143.29</v>
      </c>
      <c r="I132"/>
      <c r="K132"/>
    </row>
    <row r="133" spans="1:11" ht="12.75" hidden="1">
      <c r="A133" s="253"/>
      <c r="B133" s="254" t="s">
        <v>90</v>
      </c>
      <c r="C133" s="255" t="s">
        <v>91</v>
      </c>
      <c r="D133" s="249"/>
      <c r="E133" s="250"/>
      <c r="F133" s="262"/>
      <c r="G133" s="243"/>
      <c r="H133" s="244"/>
      <c r="I133"/>
      <c r="K133"/>
    </row>
    <row r="134" spans="1:11" ht="12.75" hidden="1">
      <c r="A134" s="238" t="s">
        <v>164</v>
      </c>
      <c r="B134" s="239" t="s">
        <v>93</v>
      </c>
      <c r="C134" s="240" t="s">
        <v>94</v>
      </c>
      <c r="D134" s="241" t="s">
        <v>38</v>
      </c>
      <c r="E134" s="242">
        <f>'MEMÓRIA CÁLCULO'!D174</f>
        <v>719.29</v>
      </c>
      <c r="F134" s="262">
        <f>$F$16</f>
        <v>1.02</v>
      </c>
      <c r="G134" s="243">
        <f t="shared" si="10"/>
        <v>1.32</v>
      </c>
      <c r="H134" s="244">
        <f>ROUNDDOWN(E134*G134,2)</f>
        <v>949.46</v>
      </c>
      <c r="I134"/>
      <c r="K134"/>
    </row>
    <row r="135" spans="1:8" s="263" customFormat="1" ht="45" hidden="1">
      <c r="A135" s="238" t="s">
        <v>165</v>
      </c>
      <c r="B135" s="258" t="s">
        <v>96</v>
      </c>
      <c r="C135" s="259" t="s">
        <v>97</v>
      </c>
      <c r="D135" s="260" t="s">
        <v>39</v>
      </c>
      <c r="E135" s="261">
        <f>'MEMÓRIA CÁLCULO'!D175</f>
        <v>107.89</v>
      </c>
      <c r="F135" s="262">
        <f>$F$17</f>
        <v>11.8</v>
      </c>
      <c r="G135" s="243">
        <f t="shared" si="10"/>
        <v>15.31</v>
      </c>
      <c r="H135" s="244">
        <f>ROUNDDOWN(E135*G135,2)</f>
        <v>1651.79</v>
      </c>
    </row>
    <row r="136" spans="1:11" ht="22.5" customHeight="1" hidden="1">
      <c r="A136" s="238" t="s">
        <v>166</v>
      </c>
      <c r="B136" s="264" t="s">
        <v>100</v>
      </c>
      <c r="C136" s="240" t="s">
        <v>101</v>
      </c>
      <c r="D136" s="241" t="s">
        <v>38</v>
      </c>
      <c r="E136" s="242">
        <f>'MEMÓRIA CÁLCULO'!D176</f>
        <v>665.8</v>
      </c>
      <c r="F136" s="262">
        <f>$F$18</f>
        <v>39.66</v>
      </c>
      <c r="G136" s="243">
        <f>ROUNDDOWN(F136+(F136*$H$8),2)</f>
        <v>51.49</v>
      </c>
      <c r="H136" s="244">
        <f>ROUNDDOWN(E136*G136,2)</f>
        <v>34282.04</v>
      </c>
      <c r="I136" s="245"/>
      <c r="K136"/>
    </row>
    <row r="137" spans="1:11" ht="12.75" hidden="1">
      <c r="A137" s="246"/>
      <c r="B137" s="247"/>
      <c r="C137" s="248"/>
      <c r="D137" s="249"/>
      <c r="E137" s="250"/>
      <c r="F137" s="262"/>
      <c r="G137" s="243"/>
      <c r="H137" s="265">
        <f>SUM(H134:H136)</f>
        <v>36883.29</v>
      </c>
      <c r="I137"/>
      <c r="K137"/>
    </row>
    <row r="138" spans="1:11" ht="12.75" hidden="1">
      <c r="A138" s="253"/>
      <c r="B138" s="254" t="s">
        <v>102</v>
      </c>
      <c r="C138" s="255" t="s">
        <v>103</v>
      </c>
      <c r="D138" s="249"/>
      <c r="E138" s="250"/>
      <c r="F138" s="262"/>
      <c r="G138" s="243"/>
      <c r="H138" s="266"/>
      <c r="I138"/>
      <c r="K138"/>
    </row>
    <row r="139" spans="1:11" ht="12.75" hidden="1">
      <c r="A139" s="238" t="s">
        <v>167</v>
      </c>
      <c r="B139" s="264" t="s">
        <v>104</v>
      </c>
      <c r="C139" s="240" t="s">
        <v>105</v>
      </c>
      <c r="D139" s="241" t="s">
        <v>28</v>
      </c>
      <c r="E139" s="242">
        <f>'MEMÓRIA CÁLCULO'!D179</f>
        <v>106.98</v>
      </c>
      <c r="F139" s="262">
        <f>$F$21</f>
        <v>17.21</v>
      </c>
      <c r="G139" s="243">
        <f t="shared" si="10"/>
        <v>22.34</v>
      </c>
      <c r="H139" s="244">
        <f>ROUNDDOWN(E139*G139,2)</f>
        <v>2389.93</v>
      </c>
      <c r="I139"/>
      <c r="K139"/>
    </row>
    <row r="140" spans="1:8" s="272" customFormat="1" ht="12.75" hidden="1">
      <c r="A140" s="267"/>
      <c r="B140" s="268"/>
      <c r="C140" s="269"/>
      <c r="D140" s="270"/>
      <c r="E140" s="271"/>
      <c r="F140" s="262"/>
      <c r="G140" s="243"/>
      <c r="H140" s="252">
        <f>SUM(H139)</f>
        <v>2389.93</v>
      </c>
    </row>
    <row r="141" spans="1:8" s="272" customFormat="1" ht="12.75" hidden="1">
      <c r="A141" s="273"/>
      <c r="B141" s="274" t="s">
        <v>110</v>
      </c>
      <c r="C141" s="275" t="s">
        <v>111</v>
      </c>
      <c r="D141" s="270"/>
      <c r="E141" s="271"/>
      <c r="F141" s="262"/>
      <c r="G141" s="243"/>
      <c r="H141" s="277"/>
    </row>
    <row r="142" spans="1:8" s="272" customFormat="1" ht="12.75" hidden="1">
      <c r="A142" s="257" t="s">
        <v>168</v>
      </c>
      <c r="B142" s="258" t="s">
        <v>113</v>
      </c>
      <c r="C142" s="259" t="s">
        <v>114</v>
      </c>
      <c r="D142" s="260" t="s">
        <v>28</v>
      </c>
      <c r="E142" s="261">
        <f>'MEMÓRIA CÁLCULO'!D184</f>
        <v>106.98</v>
      </c>
      <c r="F142" s="262">
        <f>$F$24</f>
        <v>40.57</v>
      </c>
      <c r="G142" s="243">
        <f t="shared" si="10"/>
        <v>52.67</v>
      </c>
      <c r="H142" s="278">
        <f aca="true" t="shared" si="11" ref="H142:H148">E142*G142</f>
        <v>5634.636600000001</v>
      </c>
    </row>
    <row r="143" spans="1:8" s="272" customFormat="1" ht="22.5" hidden="1">
      <c r="A143" s="257" t="s">
        <v>169</v>
      </c>
      <c r="B143" s="258" t="s">
        <v>122</v>
      </c>
      <c r="C143" s="259" t="s">
        <v>123</v>
      </c>
      <c r="D143" s="260" t="s">
        <v>29</v>
      </c>
      <c r="E143" s="261">
        <f>'MEMÓRIA CÁLCULO'!D186</f>
        <v>2</v>
      </c>
      <c r="F143" s="262">
        <f>$F$25</f>
        <v>250.01</v>
      </c>
      <c r="G143" s="243">
        <f t="shared" si="10"/>
        <v>324.58</v>
      </c>
      <c r="H143" s="278">
        <f t="shared" si="11"/>
        <v>649.16</v>
      </c>
    </row>
    <row r="144" spans="1:8" s="272" customFormat="1" ht="22.5" hidden="1">
      <c r="A144" s="257" t="s">
        <v>170</v>
      </c>
      <c r="B144" s="258" t="s">
        <v>130</v>
      </c>
      <c r="C144" s="259" t="s">
        <v>132</v>
      </c>
      <c r="D144" s="260" t="s">
        <v>38</v>
      </c>
      <c r="E144" s="261">
        <f>'MEMÓRIA CÁLCULO'!D189</f>
        <v>35.144999999999996</v>
      </c>
      <c r="F144" s="262">
        <f>$F$26</f>
        <v>27</v>
      </c>
      <c r="G144" s="243">
        <f t="shared" si="10"/>
        <v>35.05</v>
      </c>
      <c r="H144" s="278">
        <f t="shared" si="11"/>
        <v>1231.8322499999997</v>
      </c>
    </row>
    <row r="145" spans="1:8" s="272" customFormat="1" ht="12.75" hidden="1">
      <c r="A145" s="257" t="s">
        <v>171</v>
      </c>
      <c r="B145" s="258" t="s">
        <v>130</v>
      </c>
      <c r="C145" s="259" t="s">
        <v>129</v>
      </c>
      <c r="D145" s="260" t="s">
        <v>29</v>
      </c>
      <c r="E145" s="261">
        <f>'MEMÓRIA CÁLCULO'!D192</f>
        <v>2</v>
      </c>
      <c r="F145" s="262">
        <f>$F$27</f>
        <v>87.7</v>
      </c>
      <c r="G145" s="243">
        <f t="shared" si="10"/>
        <v>113.86</v>
      </c>
      <c r="H145" s="278">
        <f t="shared" si="11"/>
        <v>227.72</v>
      </c>
    </row>
    <row r="146" spans="1:8" s="272" customFormat="1" ht="12.75" hidden="1">
      <c r="A146" s="257" t="s">
        <v>172</v>
      </c>
      <c r="B146" s="258" t="s">
        <v>131</v>
      </c>
      <c r="C146" s="259" t="s">
        <v>53</v>
      </c>
      <c r="D146" s="260" t="s">
        <v>38</v>
      </c>
      <c r="E146" s="261">
        <f>'MEMÓRIA CÁLCULO'!D193</f>
        <v>0.14</v>
      </c>
      <c r="F146" s="262">
        <f>$F$28</f>
        <v>296.72</v>
      </c>
      <c r="G146" s="243">
        <f t="shared" si="10"/>
        <v>385.23</v>
      </c>
      <c r="H146" s="278">
        <f t="shared" si="11"/>
        <v>53.93220000000001</v>
      </c>
    </row>
    <row r="147" spans="1:8" s="272" customFormat="1" ht="12.75" hidden="1">
      <c r="A147" s="257" t="s">
        <v>173</v>
      </c>
      <c r="B147" s="258" t="s">
        <v>131</v>
      </c>
      <c r="C147" s="259" t="s">
        <v>54</v>
      </c>
      <c r="D147" s="260" t="s">
        <v>38</v>
      </c>
      <c r="E147" s="261">
        <f>'MEMÓRIA CÁLCULO'!D194</f>
        <v>0.392</v>
      </c>
      <c r="F147" s="262">
        <f>$F$29</f>
        <v>296.72</v>
      </c>
      <c r="G147" s="243">
        <f t="shared" si="10"/>
        <v>385.23</v>
      </c>
      <c r="H147" s="278">
        <f t="shared" si="11"/>
        <v>151.01016</v>
      </c>
    </row>
    <row r="148" spans="1:11" ht="22.5" customHeight="1" hidden="1">
      <c r="A148" s="257" t="s">
        <v>174</v>
      </c>
      <c r="B148" s="264" t="s">
        <v>117</v>
      </c>
      <c r="C148" s="240" t="s">
        <v>118</v>
      </c>
      <c r="D148" s="241" t="s">
        <v>38</v>
      </c>
      <c r="E148" s="261">
        <f>'MEMÓRIA CÁLCULO'!D195</f>
        <v>719.29</v>
      </c>
      <c r="F148" s="262">
        <f>$F$31</f>
        <v>3.05</v>
      </c>
      <c r="G148" s="243">
        <f t="shared" si="10"/>
        <v>3.95</v>
      </c>
      <c r="H148" s="278">
        <f t="shared" si="11"/>
        <v>2841.1955</v>
      </c>
      <c r="I148"/>
      <c r="K148"/>
    </row>
    <row r="149" spans="1:11" ht="13.5" hidden="1" thickBot="1">
      <c r="A149" s="246"/>
      <c r="B149" s="247"/>
      <c r="C149" s="248"/>
      <c r="D149" s="249"/>
      <c r="E149" s="250"/>
      <c r="F149" s="250"/>
      <c r="G149" s="250"/>
      <c r="H149" s="265">
        <f>SUM(H142:H148)</f>
        <v>10789.486710000001</v>
      </c>
      <c r="I149"/>
      <c r="K149"/>
    </row>
    <row r="150" spans="1:11" ht="13.5" hidden="1" thickBot="1">
      <c r="A150" s="286"/>
      <c r="B150" s="287"/>
      <c r="C150" s="288" t="s">
        <v>127</v>
      </c>
      <c r="D150" s="408" t="str">
        <f>C128</f>
        <v>Rua 02</v>
      </c>
      <c r="E150" s="408"/>
      <c r="F150" s="408"/>
      <c r="G150" s="409"/>
      <c r="H150" s="279">
        <v>0</v>
      </c>
      <c r="I150" s="19">
        <f>H150/E148</f>
        <v>0</v>
      </c>
      <c r="K150"/>
    </row>
    <row r="151" spans="1:11" ht="18.75" hidden="1" thickBot="1">
      <c r="A151" s="283">
        <v>7</v>
      </c>
      <c r="B151" s="280"/>
      <c r="C151" s="282" t="str">
        <f>'MEMÓRIA CÁLCULO'!B197</f>
        <v>Rua Antônio Ferreira Neri</v>
      </c>
      <c r="D151" s="280"/>
      <c r="E151" s="280"/>
      <c r="F151" s="280"/>
      <c r="G151" s="280"/>
      <c r="H151" s="281"/>
      <c r="I151"/>
      <c r="K151"/>
    </row>
    <row r="152" spans="1:8" s="237" customFormat="1" ht="12.75" hidden="1">
      <c r="A152" s="231"/>
      <c r="B152" s="232" t="s">
        <v>83</v>
      </c>
      <c r="C152" s="233" t="s">
        <v>84</v>
      </c>
      <c r="D152" s="234"/>
      <c r="E152" s="235"/>
      <c r="F152" s="235"/>
      <c r="G152" s="235"/>
      <c r="H152" s="236"/>
    </row>
    <row r="153" spans="1:11" ht="90" hidden="1">
      <c r="A153" s="238"/>
      <c r="B153" s="239" t="s">
        <v>85</v>
      </c>
      <c r="C153" s="240" t="s">
        <v>128</v>
      </c>
      <c r="D153" s="241" t="s">
        <v>86</v>
      </c>
      <c r="E153" s="261"/>
      <c r="F153" s="262">
        <f>$F$12</f>
        <v>0</v>
      </c>
      <c r="G153" s="243">
        <f>ROUNDDOWN(F153+(F153*$H$8),2)</f>
        <v>0</v>
      </c>
      <c r="H153" s="244">
        <f>ROUNDDOWN(E153*G153,2)</f>
        <v>0</v>
      </c>
      <c r="I153" s="245"/>
      <c r="K153"/>
    </row>
    <row r="154" spans="1:11" ht="12.75" hidden="1">
      <c r="A154" s="238" t="s">
        <v>175</v>
      </c>
      <c r="B154" s="239" t="s">
        <v>87</v>
      </c>
      <c r="C154" s="240" t="s">
        <v>88</v>
      </c>
      <c r="D154" s="241" t="s">
        <v>89</v>
      </c>
      <c r="E154" s="242">
        <f>'MEMÓRIA CÁLCULO'!D200</f>
        <v>794.66</v>
      </c>
      <c r="F154" s="262">
        <f>$F$13</f>
        <v>3.37</v>
      </c>
      <c r="G154" s="243">
        <f aca="true" t="shared" si="12" ref="G154:G171">ROUNDDOWN(F154+(F154*$H$8),2)</f>
        <v>4.37</v>
      </c>
      <c r="H154" s="244">
        <f>ROUNDDOWN(E154*G154,2)</f>
        <v>3472.66</v>
      </c>
      <c r="I154" s="245"/>
      <c r="K154"/>
    </row>
    <row r="155" spans="1:11" ht="12.75" hidden="1">
      <c r="A155" s="246"/>
      <c r="B155" s="247"/>
      <c r="C155" s="248"/>
      <c r="D155" s="249"/>
      <c r="E155" s="250"/>
      <c r="F155" s="262"/>
      <c r="G155" s="243"/>
      <c r="H155" s="265">
        <f>SUM(H153:H154)</f>
        <v>3472.66</v>
      </c>
      <c r="I155"/>
      <c r="K155"/>
    </row>
    <row r="156" spans="1:11" ht="12.75" hidden="1">
      <c r="A156" s="253"/>
      <c r="B156" s="254" t="s">
        <v>90</v>
      </c>
      <c r="C156" s="255" t="s">
        <v>91</v>
      </c>
      <c r="D156" s="249"/>
      <c r="E156" s="250"/>
      <c r="F156" s="262"/>
      <c r="G156" s="243"/>
      <c r="H156" s="244"/>
      <c r="I156"/>
      <c r="K156"/>
    </row>
    <row r="157" spans="1:11" ht="12.75" hidden="1">
      <c r="A157" s="238" t="s">
        <v>176</v>
      </c>
      <c r="B157" s="239" t="s">
        <v>93</v>
      </c>
      <c r="C157" s="240" t="s">
        <v>94</v>
      </c>
      <c r="D157" s="241" t="s">
        <v>38</v>
      </c>
      <c r="E157" s="242">
        <f>'MEMÓRIA CÁLCULO'!D203</f>
        <v>794.66</v>
      </c>
      <c r="F157" s="262">
        <f>$F$16</f>
        <v>1.02</v>
      </c>
      <c r="G157" s="243">
        <f t="shared" si="12"/>
        <v>1.32</v>
      </c>
      <c r="H157" s="244">
        <f>ROUNDDOWN(E157*G157,2)</f>
        <v>1048.95</v>
      </c>
      <c r="I157"/>
      <c r="K157"/>
    </row>
    <row r="158" spans="1:8" s="263" customFormat="1" ht="45" hidden="1">
      <c r="A158" s="238" t="s">
        <v>177</v>
      </c>
      <c r="B158" s="258" t="s">
        <v>96</v>
      </c>
      <c r="C158" s="259" t="s">
        <v>97</v>
      </c>
      <c r="D158" s="260" t="s">
        <v>39</v>
      </c>
      <c r="E158" s="261">
        <f>'MEMÓRIA CÁLCULO'!D204</f>
        <v>119.19</v>
      </c>
      <c r="F158" s="262">
        <f>$F$17</f>
        <v>11.8</v>
      </c>
      <c r="G158" s="243">
        <f t="shared" si="12"/>
        <v>15.31</v>
      </c>
      <c r="H158" s="244">
        <f>ROUNDDOWN(E158*G158,2)</f>
        <v>1824.79</v>
      </c>
    </row>
    <row r="159" spans="1:11" ht="22.5" customHeight="1" hidden="1">
      <c r="A159" s="238" t="s">
        <v>178</v>
      </c>
      <c r="B159" s="264" t="s">
        <v>100</v>
      </c>
      <c r="C159" s="240" t="s">
        <v>101</v>
      </c>
      <c r="D159" s="241" t="s">
        <v>38</v>
      </c>
      <c r="E159" s="242">
        <f>'MEMÓRIA CÁLCULO'!D205</f>
        <v>739.86</v>
      </c>
      <c r="F159" s="262">
        <f>$F$18</f>
        <v>39.66</v>
      </c>
      <c r="G159" s="243">
        <f>ROUNDDOWN(F159+(F159*$H$8),2)</f>
        <v>51.49</v>
      </c>
      <c r="H159" s="244">
        <f>ROUNDDOWN(E159*G159,2)</f>
        <v>38095.39</v>
      </c>
      <c r="I159" s="245"/>
      <c r="K159"/>
    </row>
    <row r="160" spans="1:11" ht="12.75" hidden="1">
      <c r="A160" s="246"/>
      <c r="B160" s="247"/>
      <c r="C160" s="248"/>
      <c r="D160" s="249"/>
      <c r="E160" s="250"/>
      <c r="F160" s="262"/>
      <c r="G160" s="243"/>
      <c r="H160" s="265">
        <f>SUM(H157:H159)</f>
        <v>40969.13</v>
      </c>
      <c r="I160"/>
      <c r="K160"/>
    </row>
    <row r="161" spans="1:11" ht="12.75" hidden="1">
      <c r="A161" s="253"/>
      <c r="B161" s="254" t="s">
        <v>102</v>
      </c>
      <c r="C161" s="255" t="s">
        <v>103</v>
      </c>
      <c r="D161" s="249"/>
      <c r="E161" s="250"/>
      <c r="F161" s="262"/>
      <c r="G161" s="243"/>
      <c r="H161" s="266"/>
      <c r="I161"/>
      <c r="K161"/>
    </row>
    <row r="162" spans="1:11" ht="12.75" hidden="1">
      <c r="A162" s="238" t="s">
        <v>179</v>
      </c>
      <c r="B162" s="264" t="s">
        <v>104</v>
      </c>
      <c r="C162" s="240" t="s">
        <v>105</v>
      </c>
      <c r="D162" s="241" t="s">
        <v>28</v>
      </c>
      <c r="E162" s="242">
        <f>'MEMÓRIA CÁLCULO'!D208</f>
        <v>109.6</v>
      </c>
      <c r="F162" s="262">
        <f>$F$21</f>
        <v>17.21</v>
      </c>
      <c r="G162" s="243">
        <f t="shared" si="12"/>
        <v>22.34</v>
      </c>
      <c r="H162" s="244">
        <f>ROUNDDOWN(E162*G162,2)</f>
        <v>2448.46</v>
      </c>
      <c r="I162"/>
      <c r="K162"/>
    </row>
    <row r="163" spans="1:8" s="272" customFormat="1" ht="12.75" hidden="1">
      <c r="A163" s="267"/>
      <c r="B163" s="268"/>
      <c r="C163" s="269"/>
      <c r="D163" s="270"/>
      <c r="E163" s="271"/>
      <c r="F163" s="262"/>
      <c r="G163" s="243"/>
      <c r="H163" s="252">
        <f>SUM(H162)</f>
        <v>2448.46</v>
      </c>
    </row>
    <row r="164" spans="1:8" s="272" customFormat="1" ht="12.75" hidden="1">
      <c r="A164" s="273"/>
      <c r="B164" s="274" t="s">
        <v>110</v>
      </c>
      <c r="C164" s="275" t="s">
        <v>111</v>
      </c>
      <c r="D164" s="270"/>
      <c r="E164" s="271"/>
      <c r="F164" s="262"/>
      <c r="G164" s="243"/>
      <c r="H164" s="277"/>
    </row>
    <row r="165" spans="1:8" s="272" customFormat="1" ht="12.75" hidden="1">
      <c r="A165" s="257" t="s">
        <v>180</v>
      </c>
      <c r="B165" s="258" t="s">
        <v>113</v>
      </c>
      <c r="C165" s="259" t="s">
        <v>114</v>
      </c>
      <c r="D165" s="260" t="s">
        <v>28</v>
      </c>
      <c r="E165" s="261">
        <f>'MEMÓRIA CÁLCULO'!D213</f>
        <v>109.6</v>
      </c>
      <c r="F165" s="262">
        <f>$F$24</f>
        <v>40.57</v>
      </c>
      <c r="G165" s="243">
        <f t="shared" si="12"/>
        <v>52.67</v>
      </c>
      <c r="H165" s="278">
        <f aca="true" t="shared" si="13" ref="H165:H171">E165*G165</f>
        <v>5772.632</v>
      </c>
    </row>
    <row r="166" spans="1:8" s="272" customFormat="1" ht="22.5" hidden="1">
      <c r="A166" s="257" t="s">
        <v>181</v>
      </c>
      <c r="B166" s="258" t="s">
        <v>122</v>
      </c>
      <c r="C166" s="259" t="s">
        <v>123</v>
      </c>
      <c r="D166" s="260" t="s">
        <v>29</v>
      </c>
      <c r="E166" s="261">
        <f>'MEMÓRIA CÁLCULO'!D215</f>
        <v>4</v>
      </c>
      <c r="F166" s="262">
        <f>$F$25</f>
        <v>250.01</v>
      </c>
      <c r="G166" s="243">
        <f t="shared" si="12"/>
        <v>324.58</v>
      </c>
      <c r="H166" s="278">
        <f t="shared" si="13"/>
        <v>1298.32</v>
      </c>
    </row>
    <row r="167" spans="1:8" s="272" customFormat="1" ht="22.5" hidden="1">
      <c r="A167" s="257" t="s">
        <v>182</v>
      </c>
      <c r="B167" s="258" t="s">
        <v>130</v>
      </c>
      <c r="C167" s="259" t="s">
        <v>132</v>
      </c>
      <c r="D167" s="260" t="s">
        <v>38</v>
      </c>
      <c r="E167" s="261">
        <f>'MEMÓRIA CÁLCULO'!D219</f>
        <v>64.035</v>
      </c>
      <c r="F167" s="262">
        <f>$F$26</f>
        <v>27</v>
      </c>
      <c r="G167" s="243">
        <f t="shared" si="12"/>
        <v>35.05</v>
      </c>
      <c r="H167" s="278">
        <f t="shared" si="13"/>
        <v>2244.4267499999996</v>
      </c>
    </row>
    <row r="168" spans="1:8" s="272" customFormat="1" ht="12.75" hidden="1">
      <c r="A168" s="257" t="s">
        <v>183</v>
      </c>
      <c r="B168" s="258" t="s">
        <v>130</v>
      </c>
      <c r="C168" s="259" t="s">
        <v>129</v>
      </c>
      <c r="D168" s="260" t="s">
        <v>29</v>
      </c>
      <c r="E168" s="261">
        <f>'MEMÓRIA CÁLCULO'!D222</f>
        <v>2</v>
      </c>
      <c r="F168" s="262">
        <f>$F$27</f>
        <v>87.7</v>
      </c>
      <c r="G168" s="243">
        <f t="shared" si="12"/>
        <v>113.86</v>
      </c>
      <c r="H168" s="278">
        <f t="shared" si="13"/>
        <v>227.72</v>
      </c>
    </row>
    <row r="169" spans="1:8" s="272" customFormat="1" ht="12.75" hidden="1">
      <c r="A169" s="257" t="s">
        <v>184</v>
      </c>
      <c r="B169" s="258" t="s">
        <v>131</v>
      </c>
      <c r="C169" s="259" t="s">
        <v>53</v>
      </c>
      <c r="D169" s="260" t="s">
        <v>38</v>
      </c>
      <c r="E169" s="261">
        <f>'MEMÓRIA CÁLCULO'!D223</f>
        <v>0.14</v>
      </c>
      <c r="F169" s="262">
        <f>$F$28</f>
        <v>296.72</v>
      </c>
      <c r="G169" s="243">
        <f t="shared" si="12"/>
        <v>385.23</v>
      </c>
      <c r="H169" s="278">
        <f t="shared" si="13"/>
        <v>53.93220000000001</v>
      </c>
    </row>
    <row r="170" spans="1:8" s="272" customFormat="1" ht="12.75" hidden="1">
      <c r="A170" s="257" t="s">
        <v>185</v>
      </c>
      <c r="B170" s="258" t="s">
        <v>131</v>
      </c>
      <c r="C170" s="259" t="s">
        <v>54</v>
      </c>
      <c r="D170" s="260" t="s">
        <v>38</v>
      </c>
      <c r="E170" s="261">
        <f>'MEMÓRIA CÁLCULO'!D224</f>
        <v>0.392</v>
      </c>
      <c r="F170" s="262">
        <f>$F$29</f>
        <v>296.72</v>
      </c>
      <c r="G170" s="243">
        <f t="shared" si="12"/>
        <v>385.23</v>
      </c>
      <c r="H170" s="278">
        <f t="shared" si="13"/>
        <v>151.01016</v>
      </c>
    </row>
    <row r="171" spans="1:11" ht="22.5" customHeight="1" hidden="1">
      <c r="A171" s="257" t="s">
        <v>186</v>
      </c>
      <c r="B171" s="264" t="s">
        <v>117</v>
      </c>
      <c r="C171" s="240" t="s">
        <v>118</v>
      </c>
      <c r="D171" s="241" t="s">
        <v>38</v>
      </c>
      <c r="E171" s="261">
        <f>'MEMÓRIA CÁLCULO'!D225</f>
        <v>794.66</v>
      </c>
      <c r="F171" s="262">
        <f>$F$31</f>
        <v>3.05</v>
      </c>
      <c r="G171" s="243">
        <f t="shared" si="12"/>
        <v>3.95</v>
      </c>
      <c r="H171" s="278">
        <f t="shared" si="13"/>
        <v>3138.907</v>
      </c>
      <c r="I171"/>
      <c r="K171"/>
    </row>
    <row r="172" spans="1:11" ht="13.5" hidden="1" thickBot="1">
      <c r="A172" s="246"/>
      <c r="B172" s="247"/>
      <c r="C172" s="248"/>
      <c r="D172" s="249"/>
      <c r="E172" s="250"/>
      <c r="F172" s="250"/>
      <c r="G172" s="250"/>
      <c r="H172" s="265">
        <f>SUM(H165:H171)</f>
        <v>12886.948109999998</v>
      </c>
      <c r="I172"/>
      <c r="K172"/>
    </row>
    <row r="173" spans="1:11" ht="13.5" hidden="1" thickBot="1">
      <c r="A173" s="286"/>
      <c r="B173" s="287"/>
      <c r="C173" s="288" t="s">
        <v>127</v>
      </c>
      <c r="D173" s="408" t="str">
        <f>C151</f>
        <v>Rua Antônio Ferreira Neri</v>
      </c>
      <c r="E173" s="408"/>
      <c r="F173" s="408"/>
      <c r="G173" s="409"/>
      <c r="H173" s="279">
        <v>0</v>
      </c>
      <c r="I173" s="19">
        <f>H173/E171</f>
        <v>0</v>
      </c>
      <c r="K173"/>
    </row>
    <row r="174" spans="1:11" ht="18.75" hidden="1" thickBot="1">
      <c r="A174" s="283">
        <v>8</v>
      </c>
      <c r="B174" s="280"/>
      <c r="C174" s="282" t="str">
        <f>'MEMÓRIA CÁLCULO'!B227</f>
        <v>Rua Celestino Ferraz</v>
      </c>
      <c r="D174" s="280"/>
      <c r="E174" s="280"/>
      <c r="F174" s="280"/>
      <c r="G174" s="280"/>
      <c r="H174" s="281"/>
      <c r="I174"/>
      <c r="K174"/>
    </row>
    <row r="175" spans="1:8" s="237" customFormat="1" ht="12.75" hidden="1">
      <c r="A175" s="231"/>
      <c r="B175" s="232" t="s">
        <v>83</v>
      </c>
      <c r="C175" s="233" t="s">
        <v>84</v>
      </c>
      <c r="D175" s="234"/>
      <c r="E175" s="235"/>
      <c r="F175" s="235"/>
      <c r="G175" s="235"/>
      <c r="H175" s="236"/>
    </row>
    <row r="176" spans="1:11" ht="90" hidden="1">
      <c r="A176" s="238"/>
      <c r="B176" s="239" t="s">
        <v>85</v>
      </c>
      <c r="C176" s="240" t="s">
        <v>128</v>
      </c>
      <c r="D176" s="241" t="s">
        <v>86</v>
      </c>
      <c r="E176" s="261"/>
      <c r="F176" s="262">
        <f>$F$12</f>
        <v>0</v>
      </c>
      <c r="G176" s="243">
        <f>ROUNDDOWN(F176+(F176*$H$8),2)</f>
        <v>0</v>
      </c>
      <c r="H176" s="244">
        <f>ROUNDDOWN(E176*G176,2)</f>
        <v>0</v>
      </c>
      <c r="I176" s="245"/>
      <c r="K176"/>
    </row>
    <row r="177" spans="1:11" ht="12.75" hidden="1">
      <c r="A177" s="238" t="s">
        <v>193</v>
      </c>
      <c r="B177" s="239" t="s">
        <v>87</v>
      </c>
      <c r="C177" s="240" t="s">
        <v>88</v>
      </c>
      <c r="D177" s="241" t="s">
        <v>89</v>
      </c>
      <c r="E177" s="242">
        <f>'MEMÓRIA CÁLCULO'!D230</f>
        <v>1925.45</v>
      </c>
      <c r="F177" s="262">
        <f>$F$13</f>
        <v>3.37</v>
      </c>
      <c r="G177" s="243">
        <f>ROUNDDOWN(F177+(F177*$H$8),2)</f>
        <v>4.37</v>
      </c>
      <c r="H177" s="244">
        <f>ROUNDDOWN(E177*G177,2)</f>
        <v>8414.21</v>
      </c>
      <c r="I177" s="245"/>
      <c r="K177"/>
    </row>
    <row r="178" spans="1:11" ht="12.75" hidden="1">
      <c r="A178" s="246"/>
      <c r="B178" s="247"/>
      <c r="C178" s="248"/>
      <c r="D178" s="249"/>
      <c r="E178" s="250"/>
      <c r="F178" s="262"/>
      <c r="G178" s="243"/>
      <c r="H178" s="265">
        <f>SUM(H176:H177)</f>
        <v>8414.21</v>
      </c>
      <c r="I178"/>
      <c r="K178"/>
    </row>
    <row r="179" spans="1:11" ht="12.75" hidden="1">
      <c r="A179" s="253"/>
      <c r="B179" s="254" t="s">
        <v>90</v>
      </c>
      <c r="C179" s="255" t="s">
        <v>91</v>
      </c>
      <c r="D179" s="249"/>
      <c r="E179" s="250"/>
      <c r="F179" s="262"/>
      <c r="G179" s="243"/>
      <c r="H179" s="244"/>
      <c r="I179"/>
      <c r="K179"/>
    </row>
    <row r="180" spans="1:11" ht="12.75" hidden="1">
      <c r="A180" s="238" t="s">
        <v>194</v>
      </c>
      <c r="B180" s="239" t="s">
        <v>93</v>
      </c>
      <c r="C180" s="240" t="s">
        <v>94</v>
      </c>
      <c r="D180" s="241" t="s">
        <v>38</v>
      </c>
      <c r="E180" s="242">
        <f>'MEMÓRIA CÁLCULO'!D233</f>
        <v>1925.45</v>
      </c>
      <c r="F180" s="262">
        <f>$F$16</f>
        <v>1.02</v>
      </c>
      <c r="G180" s="243">
        <f>ROUNDDOWN(F180+(F180*$H$8),2)</f>
        <v>1.32</v>
      </c>
      <c r="H180" s="244">
        <f>ROUNDDOWN(E180*G180,2)</f>
        <v>2541.59</v>
      </c>
      <c r="I180"/>
      <c r="K180"/>
    </row>
    <row r="181" spans="1:8" s="263" customFormat="1" ht="45" hidden="1">
      <c r="A181" s="238" t="s">
        <v>195</v>
      </c>
      <c r="B181" s="258" t="s">
        <v>96</v>
      </c>
      <c r="C181" s="259" t="s">
        <v>97</v>
      </c>
      <c r="D181" s="260" t="s">
        <v>39</v>
      </c>
      <c r="E181" s="261">
        <f>'MEMÓRIA CÁLCULO'!D234</f>
        <v>288.81</v>
      </c>
      <c r="F181" s="262">
        <f>$F$17</f>
        <v>11.8</v>
      </c>
      <c r="G181" s="243">
        <f>ROUNDDOWN(F181+(F181*$H$8),2)</f>
        <v>15.31</v>
      </c>
      <c r="H181" s="244">
        <f>ROUNDDOWN(E181*G181,2)</f>
        <v>4421.68</v>
      </c>
    </row>
    <row r="182" spans="1:11" ht="22.5" customHeight="1" hidden="1">
      <c r="A182" s="238" t="s">
        <v>196</v>
      </c>
      <c r="B182" s="264" t="s">
        <v>100</v>
      </c>
      <c r="C182" s="240" t="s">
        <v>101</v>
      </c>
      <c r="D182" s="241" t="s">
        <v>38</v>
      </c>
      <c r="E182" s="242">
        <f>'MEMÓRIA CÁLCULO'!D235</f>
        <v>1925.45</v>
      </c>
      <c r="F182" s="262">
        <f>$F$18</f>
        <v>39.66</v>
      </c>
      <c r="G182" s="243">
        <f>ROUNDDOWN(F182+(F182*$H$8),2)</f>
        <v>51.49</v>
      </c>
      <c r="H182" s="244">
        <f>ROUNDDOWN(E182*G182,2)</f>
        <v>99141.42</v>
      </c>
      <c r="I182" s="245"/>
      <c r="K182"/>
    </row>
    <row r="183" spans="1:11" ht="12.75" hidden="1">
      <c r="A183" s="246"/>
      <c r="B183" s="247"/>
      <c r="C183" s="248"/>
      <c r="D183" s="249"/>
      <c r="E183" s="250"/>
      <c r="F183" s="262"/>
      <c r="G183" s="243"/>
      <c r="H183" s="265">
        <f>SUM(H180:H182)</f>
        <v>106104.69</v>
      </c>
      <c r="I183"/>
      <c r="K183"/>
    </row>
    <row r="184" spans="1:11" ht="12.75" hidden="1">
      <c r="A184" s="253"/>
      <c r="B184" s="254" t="s">
        <v>102</v>
      </c>
      <c r="C184" s="255" t="s">
        <v>103</v>
      </c>
      <c r="D184" s="249"/>
      <c r="E184" s="250"/>
      <c r="F184" s="262"/>
      <c r="G184" s="243"/>
      <c r="H184" s="266"/>
      <c r="I184"/>
      <c r="K184"/>
    </row>
    <row r="185" spans="1:11" ht="12.75" hidden="1">
      <c r="A185" s="238" t="s">
        <v>197</v>
      </c>
      <c r="B185" s="264" t="s">
        <v>104</v>
      </c>
      <c r="C185" s="240" t="s">
        <v>105</v>
      </c>
      <c r="D185" s="241" t="s">
        <v>28</v>
      </c>
      <c r="E185" s="242">
        <f>'MEMÓRIA CÁLCULO'!D231</f>
        <v>0</v>
      </c>
      <c r="F185" s="262">
        <f>$F$21</f>
        <v>17.21</v>
      </c>
      <c r="G185" s="243">
        <f>ROUNDDOWN(F185+(F185*$H$8),2)</f>
        <v>22.34</v>
      </c>
      <c r="H185" s="244">
        <f>ROUNDDOWN(E185*G185,2)</f>
        <v>0</v>
      </c>
      <c r="I185"/>
      <c r="K185"/>
    </row>
    <row r="186" spans="1:8" s="272" customFormat="1" ht="12.75" hidden="1">
      <c r="A186" s="267"/>
      <c r="B186" s="268"/>
      <c r="C186" s="269"/>
      <c r="D186" s="270"/>
      <c r="E186" s="271"/>
      <c r="F186" s="262"/>
      <c r="G186" s="243"/>
      <c r="H186" s="252">
        <f>SUM(H185)</f>
        <v>0</v>
      </c>
    </row>
    <row r="187" spans="1:8" s="272" customFormat="1" ht="12.75" hidden="1">
      <c r="A187" s="273"/>
      <c r="B187" s="274" t="s">
        <v>110</v>
      </c>
      <c r="C187" s="275" t="s">
        <v>111</v>
      </c>
      <c r="D187" s="270"/>
      <c r="E187" s="271"/>
      <c r="F187" s="262"/>
      <c r="G187" s="243"/>
      <c r="H187" s="277"/>
    </row>
    <row r="188" spans="1:8" s="272" customFormat="1" ht="12.75" hidden="1">
      <c r="A188" s="257" t="s">
        <v>198</v>
      </c>
      <c r="B188" s="258" t="s">
        <v>113</v>
      </c>
      <c r="C188" s="259" t="s">
        <v>114</v>
      </c>
      <c r="D188" s="260" t="s">
        <v>28</v>
      </c>
      <c r="E188" s="261">
        <f>'MEMÓRIA CÁLCULO'!D236</f>
        <v>0</v>
      </c>
      <c r="F188" s="262">
        <f>$F$24</f>
        <v>40.57</v>
      </c>
      <c r="G188" s="243">
        <f aca="true" t="shared" si="14" ref="G188:G194">ROUNDDOWN(F188+(F188*$H$8),2)</f>
        <v>52.67</v>
      </c>
      <c r="H188" s="278">
        <f aca="true" t="shared" si="15" ref="H188:H194">E188*G188</f>
        <v>0</v>
      </c>
    </row>
    <row r="189" spans="1:8" s="272" customFormat="1" ht="22.5" hidden="1">
      <c r="A189" s="257" t="s">
        <v>199</v>
      </c>
      <c r="B189" s="258" t="s">
        <v>122</v>
      </c>
      <c r="C189" s="259" t="s">
        <v>123</v>
      </c>
      <c r="D189" s="260" t="s">
        <v>29</v>
      </c>
      <c r="E189" s="261">
        <f>'MEMÓRIA CÁLCULO'!D245</f>
        <v>6</v>
      </c>
      <c r="F189" s="262">
        <f>$F$25</f>
        <v>250.01</v>
      </c>
      <c r="G189" s="243">
        <f t="shared" si="14"/>
        <v>324.58</v>
      </c>
      <c r="H189" s="278">
        <f t="shared" si="15"/>
        <v>1947.48</v>
      </c>
    </row>
    <row r="190" spans="1:8" s="272" customFormat="1" ht="22.5" hidden="1">
      <c r="A190" s="257" t="s">
        <v>200</v>
      </c>
      <c r="B190" s="258" t="s">
        <v>130</v>
      </c>
      <c r="C190" s="259" t="s">
        <v>132</v>
      </c>
      <c r="D190" s="260" t="s">
        <v>38</v>
      </c>
      <c r="E190" s="261">
        <f>'MEMÓRIA CÁLCULO'!D249</f>
        <v>64.035</v>
      </c>
      <c r="F190" s="262">
        <f>$F$26</f>
        <v>27</v>
      </c>
      <c r="G190" s="243">
        <f t="shared" si="14"/>
        <v>35.05</v>
      </c>
      <c r="H190" s="278">
        <f t="shared" si="15"/>
        <v>2244.4267499999996</v>
      </c>
    </row>
    <row r="191" spans="1:8" s="272" customFormat="1" ht="12.75" hidden="1">
      <c r="A191" s="257" t="s">
        <v>202</v>
      </c>
      <c r="B191" s="258" t="s">
        <v>130</v>
      </c>
      <c r="C191" s="259" t="s">
        <v>129</v>
      </c>
      <c r="D191" s="260" t="s">
        <v>29</v>
      </c>
      <c r="E191" s="261">
        <f>'MEMÓRIA CÁLCULO'!D252</f>
        <v>2</v>
      </c>
      <c r="F191" s="262">
        <f>$F$27</f>
        <v>87.7</v>
      </c>
      <c r="G191" s="243">
        <f t="shared" si="14"/>
        <v>113.86</v>
      </c>
      <c r="H191" s="278">
        <f t="shared" si="15"/>
        <v>227.72</v>
      </c>
    </row>
    <row r="192" spans="1:8" s="272" customFormat="1" ht="12.75" hidden="1">
      <c r="A192" s="257" t="s">
        <v>203</v>
      </c>
      <c r="B192" s="258" t="s">
        <v>131</v>
      </c>
      <c r="C192" s="259" t="s">
        <v>53</v>
      </c>
      <c r="D192" s="260" t="s">
        <v>38</v>
      </c>
      <c r="E192" s="261">
        <f>'MEMÓRIA CÁLCULO'!D253</f>
        <v>0.14</v>
      </c>
      <c r="F192" s="262">
        <f>$F$28</f>
        <v>296.72</v>
      </c>
      <c r="G192" s="243">
        <f t="shared" si="14"/>
        <v>385.23</v>
      </c>
      <c r="H192" s="278">
        <f t="shared" si="15"/>
        <v>53.93220000000001</v>
      </c>
    </row>
    <row r="193" spans="1:8" s="272" customFormat="1" ht="12.75" hidden="1">
      <c r="A193" s="257" t="s">
        <v>204</v>
      </c>
      <c r="B193" s="258" t="s">
        <v>131</v>
      </c>
      <c r="C193" s="259" t="s">
        <v>54</v>
      </c>
      <c r="D193" s="260" t="s">
        <v>38</v>
      </c>
      <c r="E193" s="261">
        <f>'MEMÓRIA CÁLCULO'!D254</f>
        <v>0.392</v>
      </c>
      <c r="F193" s="262">
        <f>$F$29</f>
        <v>296.72</v>
      </c>
      <c r="G193" s="243">
        <f t="shared" si="14"/>
        <v>385.23</v>
      </c>
      <c r="H193" s="278">
        <f t="shared" si="15"/>
        <v>151.01016</v>
      </c>
    </row>
    <row r="194" spans="1:11" ht="22.5" customHeight="1" hidden="1">
      <c r="A194" s="257" t="s">
        <v>205</v>
      </c>
      <c r="B194" s="264" t="s">
        <v>117</v>
      </c>
      <c r="C194" s="240" t="s">
        <v>118</v>
      </c>
      <c r="D194" s="241" t="s">
        <v>38</v>
      </c>
      <c r="E194" s="261">
        <f>'MEMÓRIA CÁLCULO'!D255</f>
        <v>1925.45</v>
      </c>
      <c r="F194" s="262">
        <f>$F$31</f>
        <v>3.05</v>
      </c>
      <c r="G194" s="243">
        <f t="shared" si="14"/>
        <v>3.95</v>
      </c>
      <c r="H194" s="278">
        <f t="shared" si="15"/>
        <v>7605.5275</v>
      </c>
      <c r="I194"/>
      <c r="K194"/>
    </row>
    <row r="195" spans="1:11" ht="13.5" hidden="1" thickBot="1">
      <c r="A195" s="246"/>
      <c r="B195" s="247"/>
      <c r="C195" s="248"/>
      <c r="D195" s="249"/>
      <c r="E195" s="250"/>
      <c r="F195" s="250"/>
      <c r="G195" s="250"/>
      <c r="H195" s="265">
        <f>SUM(H188:H194)</f>
        <v>12230.09661</v>
      </c>
      <c r="I195"/>
      <c r="K195"/>
    </row>
    <row r="196" spans="1:11" ht="13.5" hidden="1" thickBot="1">
      <c r="A196" s="286"/>
      <c r="B196" s="287"/>
      <c r="C196" s="288" t="s">
        <v>127</v>
      </c>
      <c r="D196" s="408" t="str">
        <f>C174</f>
        <v>Rua Celestino Ferraz</v>
      </c>
      <c r="E196" s="408"/>
      <c r="F196" s="408"/>
      <c r="G196" s="409"/>
      <c r="H196" s="279">
        <v>0</v>
      </c>
      <c r="I196" s="19">
        <f>H196/E194</f>
        <v>0</v>
      </c>
      <c r="K196"/>
    </row>
    <row r="197" spans="1:8" ht="18.75" thickBot="1">
      <c r="A197" s="297"/>
      <c r="B197" s="298"/>
      <c r="C197" s="410" t="s">
        <v>133</v>
      </c>
      <c r="D197" s="410"/>
      <c r="E197" s="410"/>
      <c r="F197" s="410"/>
      <c r="G197" s="410"/>
      <c r="H197" s="299">
        <f>H14+H19+H22+H32</f>
        <v>83564.718264</v>
      </c>
    </row>
  </sheetData>
  <sheetProtection/>
  <mergeCells count="21">
    <mergeCell ref="A1:H1"/>
    <mergeCell ref="A2:H2"/>
    <mergeCell ref="A3:H3"/>
    <mergeCell ref="A4:E4"/>
    <mergeCell ref="F4:H4"/>
    <mergeCell ref="A5:E5"/>
    <mergeCell ref="A6:D6"/>
    <mergeCell ref="E6:H6"/>
    <mergeCell ref="A7:D7"/>
    <mergeCell ref="E7:E8"/>
    <mergeCell ref="F7:F8"/>
    <mergeCell ref="A8:D8"/>
    <mergeCell ref="D173:G173"/>
    <mergeCell ref="C197:G197"/>
    <mergeCell ref="D33:G33"/>
    <mergeCell ref="D56:G56"/>
    <mergeCell ref="D79:G79"/>
    <mergeCell ref="D102:G102"/>
    <mergeCell ref="D127:G127"/>
    <mergeCell ref="D150:G150"/>
    <mergeCell ref="D196:G196"/>
  </mergeCells>
  <printOptions horizontalCentered="1"/>
  <pageMargins left="0.1968503937007874" right="0.1968503937007874" top="0.1968503937007874" bottom="0.3937007874015748" header="0.1968503937007874" footer="0.3937007874015748"/>
  <pageSetup horizontalDpi="300" verticalDpi="300" orientation="portrait" paperSize="9" scale="6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4"/>
  <sheetViews>
    <sheetView view="pageBreakPreview" zoomScale="85" zoomScaleSheetLayoutView="85" zoomScalePageLayoutView="0" workbookViewId="0" topLeftCell="C1">
      <selection activeCell="H36" sqref="H36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5.8515625" style="0" customWidth="1"/>
    <col min="4" max="4" width="30.7109375" style="0" customWidth="1"/>
    <col min="5" max="5" width="9.8515625" style="0" bestFit="1" customWidth="1"/>
    <col min="6" max="6" width="12.00390625" style="33" hidden="1" customWidth="1"/>
    <col min="7" max="7" width="15.28125" style="0" customWidth="1"/>
    <col min="8" max="8" width="15.421875" style="0" bestFit="1" customWidth="1"/>
    <col min="9" max="9" width="14.140625" style="33" hidden="1" customWidth="1"/>
    <col min="10" max="10" width="13.28125" style="0" bestFit="1" customWidth="1"/>
    <col min="11" max="11" width="15.57421875" style="0" bestFit="1" customWidth="1"/>
    <col min="12" max="12" width="12.8515625" style="33" hidden="1" customWidth="1"/>
    <col min="13" max="13" width="13.140625" style="0" bestFit="1" customWidth="1"/>
    <col min="14" max="14" width="15.57421875" style="84" bestFit="1" customWidth="1"/>
    <col min="15" max="15" width="14.421875" style="76" hidden="1" customWidth="1"/>
    <col min="16" max="16" width="12.28125" style="0" bestFit="1" customWidth="1"/>
    <col min="17" max="17" width="15.421875" style="0" bestFit="1" customWidth="1"/>
    <col min="18" max="18" width="12.8515625" style="0" hidden="1" customWidth="1"/>
    <col min="19" max="19" width="12.140625" style="0" bestFit="1" customWidth="1"/>
    <col min="20" max="20" width="15.8515625" style="0" bestFit="1" customWidth="1"/>
    <col min="21" max="21" width="15.28125" style="0" hidden="1" customWidth="1"/>
    <col min="22" max="22" width="11.28125" style="0" bestFit="1" customWidth="1"/>
    <col min="23" max="23" width="12.140625" style="0" bestFit="1" customWidth="1"/>
    <col min="24" max="24" width="0" style="0" hidden="1" customWidth="1"/>
    <col min="25" max="25" width="11.28125" style="0" bestFit="1" customWidth="1"/>
    <col min="26" max="26" width="12.140625" style="0" bestFit="1" customWidth="1"/>
    <col min="27" max="27" width="0" style="0" hidden="1" customWidth="1"/>
    <col min="28" max="28" width="11.28125" style="0" bestFit="1" customWidth="1"/>
    <col min="29" max="29" width="12.140625" style="0" bestFit="1" customWidth="1"/>
  </cols>
  <sheetData>
    <row r="2" spans="1:18" ht="16.5">
      <c r="A2" s="59"/>
      <c r="B2" s="59"/>
      <c r="C2" s="87"/>
      <c r="D2" s="87"/>
      <c r="E2" s="87"/>
      <c r="F2" s="88"/>
      <c r="G2" s="87"/>
      <c r="H2" s="87"/>
      <c r="I2" s="88"/>
      <c r="J2" s="87"/>
      <c r="K2" s="59"/>
      <c r="L2" s="68"/>
      <c r="M2" s="59"/>
      <c r="N2" s="48"/>
      <c r="O2" s="30"/>
      <c r="P2" s="59"/>
      <c r="Q2" s="59"/>
      <c r="R2" s="59"/>
    </row>
    <row r="3" spans="1:18" ht="14.25">
      <c r="A3" s="59"/>
      <c r="B3" s="59"/>
      <c r="C3" s="1"/>
      <c r="D3" s="1"/>
      <c r="E3" s="60"/>
      <c r="F3" s="61"/>
      <c r="G3" s="62"/>
      <c r="H3" s="1"/>
      <c r="I3" s="34"/>
      <c r="J3" s="1"/>
      <c r="K3" s="1"/>
      <c r="L3" s="34"/>
      <c r="M3" s="63"/>
      <c r="N3" s="89"/>
      <c r="O3" s="85"/>
      <c r="P3" s="59"/>
      <c r="Q3" s="59"/>
      <c r="R3" s="59"/>
    </row>
    <row r="4" spans="1:18" ht="15">
      <c r="A4" s="59"/>
      <c r="B4" s="59"/>
      <c r="C4" s="2"/>
      <c r="D4" s="59"/>
      <c r="E4" s="2" t="s">
        <v>0</v>
      </c>
      <c r="F4" s="42"/>
      <c r="H4" s="64"/>
      <c r="I4" s="65"/>
      <c r="J4" s="64"/>
      <c r="K4" s="2"/>
      <c r="L4" s="65"/>
      <c r="M4" s="63"/>
      <c r="N4" s="89"/>
      <c r="O4" s="85"/>
      <c r="P4" s="59"/>
      <c r="Q4" s="59"/>
      <c r="R4" s="59"/>
    </row>
    <row r="5" spans="1:18" ht="15.75">
      <c r="A5" s="59"/>
      <c r="B5" s="59"/>
      <c r="C5" s="3"/>
      <c r="D5" s="441"/>
      <c r="E5" s="441"/>
      <c r="F5" s="441"/>
      <c r="G5" s="441"/>
      <c r="H5" s="441"/>
      <c r="I5" s="441"/>
      <c r="J5" s="441"/>
      <c r="K5" s="441"/>
      <c r="L5" s="35"/>
      <c r="M5" s="63"/>
      <c r="N5" s="89"/>
      <c r="O5" s="85"/>
      <c r="P5" s="59"/>
      <c r="Q5" s="59"/>
      <c r="R5" s="59"/>
    </row>
    <row r="6" spans="1:18" ht="16.5">
      <c r="A6" s="59"/>
      <c r="B6" s="59"/>
      <c r="C6" s="50" t="str">
        <f>'PLAN.'!A5</f>
        <v>OBRA: CALÇAMENTO COM BLOQUETE</v>
      </c>
      <c r="D6" s="54"/>
      <c r="E6" s="205" t="s">
        <v>61</v>
      </c>
      <c r="F6" s="36"/>
      <c r="G6" s="155" t="str">
        <f>'MEMÓRIA CÁLCULO'!D8</f>
        <v>Novembro</v>
      </c>
      <c r="H6" s="5"/>
      <c r="I6" s="41"/>
      <c r="J6" s="6"/>
      <c r="K6" s="157"/>
      <c r="L6" s="111"/>
      <c r="M6" s="89"/>
      <c r="N6" s="89"/>
      <c r="O6" s="85"/>
      <c r="P6" s="63"/>
      <c r="Q6" s="63"/>
      <c r="R6" s="59"/>
    </row>
    <row r="7" spans="1:18" ht="15">
      <c r="A7" s="59"/>
      <c r="B7" s="59"/>
      <c r="C7" s="445" t="str">
        <f>'PLAN.'!A6</f>
        <v>Rua João XXIII -  Trecho 2</v>
      </c>
      <c r="D7" s="445"/>
      <c r="E7" s="445"/>
      <c r="F7" s="57"/>
      <c r="G7" s="66"/>
      <c r="H7" s="156"/>
      <c r="I7" s="156"/>
      <c r="J7" s="156"/>
      <c r="K7" s="157"/>
      <c r="L7" s="158"/>
      <c r="M7" s="63"/>
      <c r="N7" s="89"/>
      <c r="O7" s="85"/>
      <c r="P7" s="63"/>
      <c r="Q7" s="63"/>
      <c r="R7" s="59"/>
    </row>
    <row r="8" spans="1:18" ht="16.5">
      <c r="A8" s="59"/>
      <c r="B8" s="59"/>
      <c r="C8" s="111" t="str">
        <f>'PLAN.'!A4</f>
        <v>PREFEITURA:  CORONEL XAVIER CHAVES</v>
      </c>
      <c r="D8" s="54"/>
      <c r="E8" s="7"/>
      <c r="F8" s="36"/>
      <c r="G8" s="59"/>
      <c r="H8" s="59"/>
      <c r="I8" s="68"/>
      <c r="J8" s="59"/>
      <c r="K8" s="157"/>
      <c r="L8" s="159"/>
      <c r="M8" s="63"/>
      <c r="N8" s="89"/>
      <c r="O8" s="85"/>
      <c r="P8" s="63"/>
      <c r="Q8" s="63"/>
      <c r="R8" s="59"/>
    </row>
    <row r="9" spans="1:18" ht="12.75">
      <c r="A9" s="59"/>
      <c r="B9" s="59"/>
      <c r="C9" s="59"/>
      <c r="D9" s="59"/>
      <c r="E9" s="7"/>
      <c r="F9" s="36"/>
      <c r="G9" s="69"/>
      <c r="H9" s="4"/>
      <c r="I9" s="37"/>
      <c r="J9" s="4"/>
      <c r="K9" s="4"/>
      <c r="L9" s="37"/>
      <c r="M9" s="67"/>
      <c r="N9" s="90"/>
      <c r="O9" s="86"/>
      <c r="P9" s="67"/>
      <c r="Q9" s="59"/>
      <c r="R9" s="59"/>
    </row>
    <row r="10" spans="5:8" ht="15">
      <c r="E10" s="2"/>
      <c r="F10" s="42"/>
      <c r="H10" s="64"/>
    </row>
    <row r="11" spans="1:29" ht="12.75">
      <c r="A11" s="58"/>
      <c r="B11" s="145"/>
      <c r="C11" s="206"/>
      <c r="D11" s="207"/>
      <c r="E11" s="208"/>
      <c r="F11" s="209"/>
      <c r="G11" s="442" t="s">
        <v>1</v>
      </c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4"/>
    </row>
    <row r="12" spans="1:29" ht="12.75">
      <c r="A12" s="58"/>
      <c r="B12" s="150"/>
      <c r="C12" s="91" t="s">
        <v>2</v>
      </c>
      <c r="D12" s="144" t="s">
        <v>3</v>
      </c>
      <c r="E12" s="97" t="s">
        <v>4</v>
      </c>
      <c r="F12" s="98"/>
      <c r="G12" s="99" t="s">
        <v>5</v>
      </c>
      <c r="H12" s="96"/>
      <c r="I12" s="100"/>
      <c r="J12" s="99" t="s">
        <v>6</v>
      </c>
      <c r="K12" s="96"/>
      <c r="L12" s="100"/>
      <c r="M12" s="99" t="s">
        <v>7</v>
      </c>
      <c r="N12" s="97"/>
      <c r="O12" s="100"/>
      <c r="P12" s="99" t="s">
        <v>37</v>
      </c>
      <c r="Q12" s="96"/>
      <c r="R12" s="100"/>
      <c r="S12" s="99" t="s">
        <v>63</v>
      </c>
      <c r="T12" s="96"/>
      <c r="U12" s="100"/>
      <c r="V12" s="99" t="s">
        <v>64</v>
      </c>
      <c r="W12" s="96"/>
      <c r="X12" s="100"/>
      <c r="Y12" s="99" t="s">
        <v>65</v>
      </c>
      <c r="Z12" s="96"/>
      <c r="AA12" s="100"/>
      <c r="AB12" s="99" t="s">
        <v>66</v>
      </c>
      <c r="AC12" s="96"/>
    </row>
    <row r="13" spans="1:29" ht="12.75">
      <c r="A13" s="58"/>
      <c r="B13" s="146"/>
      <c r="C13" s="147" t="s">
        <v>8</v>
      </c>
      <c r="D13" s="148" t="s">
        <v>9</v>
      </c>
      <c r="E13" s="25" t="s">
        <v>10</v>
      </c>
      <c r="F13" s="43"/>
      <c r="G13" s="91" t="s">
        <v>11</v>
      </c>
      <c r="H13" s="92" t="s">
        <v>12</v>
      </c>
      <c r="I13" s="80"/>
      <c r="J13" s="91" t="s">
        <v>13</v>
      </c>
      <c r="K13" s="92" t="s">
        <v>12</v>
      </c>
      <c r="L13" s="93"/>
      <c r="M13" s="94" t="s">
        <v>13</v>
      </c>
      <c r="N13" s="95" t="s">
        <v>12</v>
      </c>
      <c r="O13" s="80"/>
      <c r="P13" s="91" t="s">
        <v>11</v>
      </c>
      <c r="Q13" s="92" t="s">
        <v>12</v>
      </c>
      <c r="R13" s="80"/>
      <c r="S13" s="91" t="s">
        <v>13</v>
      </c>
      <c r="T13" s="92" t="s">
        <v>12</v>
      </c>
      <c r="U13" s="93"/>
      <c r="V13" s="94" t="s">
        <v>13</v>
      </c>
      <c r="W13" s="92" t="s">
        <v>12</v>
      </c>
      <c r="X13" s="80"/>
      <c r="Y13" s="91" t="s">
        <v>13</v>
      </c>
      <c r="Z13" s="92" t="s">
        <v>12</v>
      </c>
      <c r="AA13" s="93"/>
      <c r="AB13" s="94" t="s">
        <v>13</v>
      </c>
      <c r="AC13" s="92" t="s">
        <v>12</v>
      </c>
    </row>
    <row r="14" spans="1:29" s="18" customFormat="1" ht="12.75">
      <c r="A14" s="123"/>
      <c r="B14" s="124">
        <v>1</v>
      </c>
      <c r="C14" s="151" t="str">
        <f>'PLAN.'!C10</f>
        <v>Rua João XXIII</v>
      </c>
      <c r="D14" s="22">
        <f>'PLAN.'!H33</f>
        <v>83564.718264</v>
      </c>
      <c r="E14" s="119">
        <f aca="true" t="shared" si="0" ref="E14:E20">D14/D$24</f>
        <v>1</v>
      </c>
      <c r="F14" s="120">
        <f>G14*D14</f>
        <v>33425.8873056</v>
      </c>
      <c r="G14" s="121">
        <v>0.4</v>
      </c>
      <c r="H14" s="49">
        <f aca="true" t="shared" si="1" ref="H14:H20">G14</f>
        <v>0.4</v>
      </c>
      <c r="I14" s="120">
        <f>J14*D14</f>
        <v>33425.8873056</v>
      </c>
      <c r="J14" s="122">
        <v>0.4</v>
      </c>
      <c r="K14" s="49">
        <f aca="true" t="shared" si="2" ref="K14:K20">H14+J14</f>
        <v>0.8</v>
      </c>
      <c r="L14" s="120">
        <f>M14*D14</f>
        <v>16712.9436528</v>
      </c>
      <c r="M14" s="122">
        <v>0.2</v>
      </c>
      <c r="N14" s="49">
        <f aca="true" t="shared" si="3" ref="N14:N20">K14+M14</f>
        <v>1</v>
      </c>
      <c r="O14" s="82">
        <f>P14*D14</f>
        <v>0</v>
      </c>
      <c r="P14" s="122">
        <v>0</v>
      </c>
      <c r="Q14" s="49">
        <f aca="true" t="shared" si="4" ref="Q14:Q20">N14+P14</f>
        <v>1</v>
      </c>
      <c r="R14" s="120">
        <f>S14*D14</f>
        <v>0</v>
      </c>
      <c r="S14" s="122">
        <v>0</v>
      </c>
      <c r="T14" s="49">
        <f aca="true" t="shared" si="5" ref="T14:T20">Q14+S14</f>
        <v>1</v>
      </c>
      <c r="U14" s="120">
        <f>V14*D14</f>
        <v>0</v>
      </c>
      <c r="V14" s="122">
        <v>0</v>
      </c>
      <c r="W14" s="49">
        <v>0</v>
      </c>
      <c r="X14" s="120">
        <f>Y14*D14</f>
        <v>0</v>
      </c>
      <c r="Y14" s="122">
        <v>0</v>
      </c>
      <c r="Z14" s="49">
        <f aca="true" t="shared" si="6" ref="Z14:Z20">W14+Y14</f>
        <v>0</v>
      </c>
      <c r="AA14" s="120">
        <f>AB14*D14</f>
        <v>0</v>
      </c>
      <c r="AB14" s="122">
        <v>0</v>
      </c>
      <c r="AC14" s="49">
        <f>Z14+AB14</f>
        <v>0</v>
      </c>
    </row>
    <row r="15" spans="1:29" s="18" customFormat="1" ht="12.75" hidden="1">
      <c r="A15" s="123"/>
      <c r="B15" s="124">
        <v>2</v>
      </c>
      <c r="C15" s="149" t="str">
        <f>'PLAN.'!C34</f>
        <v>Rua Projetada 1</v>
      </c>
      <c r="D15" s="22">
        <f>'PLAN.'!H56</f>
        <v>0</v>
      </c>
      <c r="E15" s="119">
        <f t="shared" si="0"/>
        <v>0</v>
      </c>
      <c r="F15" s="120">
        <f aca="true" t="shared" si="7" ref="F15:F20">G15*D15</f>
        <v>0</v>
      </c>
      <c r="G15" s="121">
        <v>0.2</v>
      </c>
      <c r="H15" s="49">
        <f t="shared" si="1"/>
        <v>0.2</v>
      </c>
      <c r="I15" s="120">
        <f aca="true" t="shared" si="8" ref="I15:I20">J15*D15</f>
        <v>0</v>
      </c>
      <c r="J15" s="122">
        <v>0.2</v>
      </c>
      <c r="K15" s="49">
        <f t="shared" si="2"/>
        <v>0.4</v>
      </c>
      <c r="L15" s="120">
        <f aca="true" t="shared" si="9" ref="L15:L20">M15*D15</f>
        <v>0</v>
      </c>
      <c r="M15" s="122">
        <v>0.2</v>
      </c>
      <c r="N15" s="49">
        <f t="shared" si="3"/>
        <v>0.6000000000000001</v>
      </c>
      <c r="O15" s="82">
        <f aca="true" t="shared" si="10" ref="O15:O20">P15*D15</f>
        <v>0</v>
      </c>
      <c r="P15" s="122">
        <v>0.2</v>
      </c>
      <c r="Q15" s="49">
        <f t="shared" si="4"/>
        <v>0.8</v>
      </c>
      <c r="R15" s="120">
        <f aca="true" t="shared" si="11" ref="R15:R20">S15*D15</f>
        <v>0</v>
      </c>
      <c r="S15" s="122">
        <v>0.2</v>
      </c>
      <c r="T15" s="49">
        <f t="shared" si="5"/>
        <v>1</v>
      </c>
      <c r="U15" s="120">
        <f aca="true" t="shared" si="12" ref="U15:U20">V15*D15</f>
        <v>0</v>
      </c>
      <c r="V15" s="122">
        <v>0</v>
      </c>
      <c r="W15" s="49">
        <f aca="true" t="shared" si="13" ref="W15:W20">T15+V15</f>
        <v>1</v>
      </c>
      <c r="X15" s="120">
        <f aca="true" t="shared" si="14" ref="X15:X20">Y15*D15</f>
        <v>0</v>
      </c>
      <c r="Y15" s="122">
        <v>0</v>
      </c>
      <c r="Z15" s="49">
        <f t="shared" si="6"/>
        <v>1</v>
      </c>
      <c r="AA15" s="120">
        <f aca="true" t="shared" si="15" ref="AA15:AA20">AB15*D15</f>
        <v>0</v>
      </c>
      <c r="AB15" s="122">
        <v>0</v>
      </c>
      <c r="AC15" s="49">
        <f aca="true" t="shared" si="16" ref="AC15:AC20">Z15+AB15</f>
        <v>1</v>
      </c>
    </row>
    <row r="16" spans="1:29" s="18" customFormat="1" ht="12.75" hidden="1">
      <c r="A16" s="123"/>
      <c r="B16" s="124">
        <v>3</v>
      </c>
      <c r="C16" s="55" t="str">
        <f>'PLAN.'!C57</f>
        <v>Rua Projetada 2</v>
      </c>
      <c r="D16" s="22">
        <f>'PLAN.'!H79</f>
        <v>0</v>
      </c>
      <c r="E16" s="119">
        <f t="shared" si="0"/>
        <v>0</v>
      </c>
      <c r="F16" s="120">
        <f t="shared" si="7"/>
        <v>0</v>
      </c>
      <c r="G16" s="121">
        <v>0.2</v>
      </c>
      <c r="H16" s="49">
        <f t="shared" si="1"/>
        <v>0.2</v>
      </c>
      <c r="I16" s="120">
        <f t="shared" si="8"/>
        <v>0</v>
      </c>
      <c r="J16" s="122">
        <v>0.2</v>
      </c>
      <c r="K16" s="49">
        <f t="shared" si="2"/>
        <v>0.4</v>
      </c>
      <c r="L16" s="120">
        <f t="shared" si="9"/>
        <v>0</v>
      </c>
      <c r="M16" s="122">
        <v>0.2</v>
      </c>
      <c r="N16" s="49">
        <f t="shared" si="3"/>
        <v>0.6000000000000001</v>
      </c>
      <c r="O16" s="82">
        <f t="shared" si="10"/>
        <v>0</v>
      </c>
      <c r="P16" s="122">
        <v>0.2</v>
      </c>
      <c r="Q16" s="49">
        <f t="shared" si="4"/>
        <v>0.8</v>
      </c>
      <c r="R16" s="120">
        <f t="shared" si="11"/>
        <v>0</v>
      </c>
      <c r="S16" s="122">
        <v>0.2</v>
      </c>
      <c r="T16" s="49">
        <f t="shared" si="5"/>
        <v>1</v>
      </c>
      <c r="U16" s="120">
        <f t="shared" si="12"/>
        <v>0</v>
      </c>
      <c r="V16" s="122">
        <v>0</v>
      </c>
      <c r="W16" s="49">
        <f t="shared" si="13"/>
        <v>1</v>
      </c>
      <c r="X16" s="120">
        <f t="shared" si="14"/>
        <v>0</v>
      </c>
      <c r="Y16" s="122">
        <v>0</v>
      </c>
      <c r="Z16" s="49">
        <f t="shared" si="6"/>
        <v>1</v>
      </c>
      <c r="AA16" s="120">
        <f t="shared" si="15"/>
        <v>0</v>
      </c>
      <c r="AB16" s="122">
        <v>0</v>
      </c>
      <c r="AC16" s="49">
        <f t="shared" si="16"/>
        <v>1</v>
      </c>
    </row>
    <row r="17" spans="1:29" s="18" customFormat="1" ht="18" hidden="1">
      <c r="A17" s="75" t="s">
        <v>36</v>
      </c>
      <c r="B17" s="124">
        <v>4</v>
      </c>
      <c r="C17" s="55" t="str">
        <f>'PLAN.'!C80</f>
        <v>Rua Projetada 3</v>
      </c>
      <c r="D17" s="22">
        <f>'PLAN.'!H102</f>
        <v>0</v>
      </c>
      <c r="E17" s="119">
        <f t="shared" si="0"/>
        <v>0</v>
      </c>
      <c r="F17" s="120">
        <f t="shared" si="7"/>
        <v>0</v>
      </c>
      <c r="G17" s="121">
        <v>0.2</v>
      </c>
      <c r="H17" s="49">
        <f t="shared" si="1"/>
        <v>0.2</v>
      </c>
      <c r="I17" s="120">
        <f t="shared" si="8"/>
        <v>0</v>
      </c>
      <c r="J17" s="122">
        <v>0.2</v>
      </c>
      <c r="K17" s="49">
        <f t="shared" si="2"/>
        <v>0.4</v>
      </c>
      <c r="L17" s="120">
        <f t="shared" si="9"/>
        <v>0</v>
      </c>
      <c r="M17" s="122">
        <v>0.2</v>
      </c>
      <c r="N17" s="49">
        <f t="shared" si="3"/>
        <v>0.6000000000000001</v>
      </c>
      <c r="O17" s="82">
        <f t="shared" si="10"/>
        <v>0</v>
      </c>
      <c r="P17" s="122">
        <v>0.2</v>
      </c>
      <c r="Q17" s="49">
        <f t="shared" si="4"/>
        <v>0.8</v>
      </c>
      <c r="R17" s="120">
        <f t="shared" si="11"/>
        <v>0</v>
      </c>
      <c r="S17" s="122">
        <v>0.2</v>
      </c>
      <c r="T17" s="49">
        <f t="shared" si="5"/>
        <v>1</v>
      </c>
      <c r="U17" s="120">
        <f t="shared" si="12"/>
        <v>0</v>
      </c>
      <c r="V17" s="122">
        <v>0</v>
      </c>
      <c r="W17" s="49">
        <f t="shared" si="13"/>
        <v>1</v>
      </c>
      <c r="X17" s="120">
        <f t="shared" si="14"/>
        <v>0</v>
      </c>
      <c r="Y17" s="122">
        <v>0</v>
      </c>
      <c r="Z17" s="49">
        <f t="shared" si="6"/>
        <v>1</v>
      </c>
      <c r="AA17" s="120">
        <f t="shared" si="15"/>
        <v>0</v>
      </c>
      <c r="AB17" s="122">
        <v>0</v>
      </c>
      <c r="AC17" s="49">
        <f t="shared" si="16"/>
        <v>1</v>
      </c>
    </row>
    <row r="18" spans="1:29" s="18" customFormat="1" ht="12.75" hidden="1">
      <c r="A18" s="123"/>
      <c r="B18" s="124">
        <v>5</v>
      </c>
      <c r="C18" s="55" t="str">
        <f>'PLAN.'!C103</f>
        <v>Rua Juvêncio Silva</v>
      </c>
      <c r="D18" s="22">
        <f>'PLAN.'!H127</f>
        <v>0</v>
      </c>
      <c r="E18" s="119">
        <f t="shared" si="0"/>
        <v>0</v>
      </c>
      <c r="F18" s="120">
        <f t="shared" si="7"/>
        <v>0</v>
      </c>
      <c r="G18" s="121">
        <v>0.2</v>
      </c>
      <c r="H18" s="49">
        <f t="shared" si="1"/>
        <v>0.2</v>
      </c>
      <c r="I18" s="120">
        <f t="shared" si="8"/>
        <v>0</v>
      </c>
      <c r="J18" s="122">
        <v>0.2</v>
      </c>
      <c r="K18" s="49">
        <f t="shared" si="2"/>
        <v>0.4</v>
      </c>
      <c r="L18" s="120">
        <f t="shared" si="9"/>
        <v>0</v>
      </c>
      <c r="M18" s="122">
        <v>0.2</v>
      </c>
      <c r="N18" s="49">
        <f t="shared" si="3"/>
        <v>0.6000000000000001</v>
      </c>
      <c r="O18" s="82">
        <f t="shared" si="10"/>
        <v>0</v>
      </c>
      <c r="P18" s="122">
        <v>0.2</v>
      </c>
      <c r="Q18" s="49">
        <f t="shared" si="4"/>
        <v>0.8</v>
      </c>
      <c r="R18" s="120">
        <f t="shared" si="11"/>
        <v>0</v>
      </c>
      <c r="S18" s="122">
        <v>0.2</v>
      </c>
      <c r="T18" s="49">
        <f t="shared" si="5"/>
        <v>1</v>
      </c>
      <c r="U18" s="120">
        <f t="shared" si="12"/>
        <v>0</v>
      </c>
      <c r="V18" s="122">
        <v>0</v>
      </c>
      <c r="W18" s="49">
        <f t="shared" si="13"/>
        <v>1</v>
      </c>
      <c r="X18" s="120">
        <f t="shared" si="14"/>
        <v>0</v>
      </c>
      <c r="Y18" s="122">
        <v>0</v>
      </c>
      <c r="Z18" s="49">
        <f t="shared" si="6"/>
        <v>1</v>
      </c>
      <c r="AA18" s="120">
        <f t="shared" si="15"/>
        <v>0</v>
      </c>
      <c r="AB18" s="122">
        <v>0</v>
      </c>
      <c r="AC18" s="49">
        <f t="shared" si="16"/>
        <v>1</v>
      </c>
    </row>
    <row r="19" spans="1:29" s="18" customFormat="1" ht="12.75" hidden="1">
      <c r="A19" s="123"/>
      <c r="B19" s="124">
        <v>6</v>
      </c>
      <c r="C19" s="55" t="str">
        <f>'PLAN.'!C128</f>
        <v>Rua 02</v>
      </c>
      <c r="D19" s="22">
        <f>'PLAN.'!H150</f>
        <v>0</v>
      </c>
      <c r="E19" s="119">
        <f t="shared" si="0"/>
        <v>0</v>
      </c>
      <c r="F19" s="120">
        <f t="shared" si="7"/>
        <v>0</v>
      </c>
      <c r="G19" s="121">
        <v>0.2</v>
      </c>
      <c r="H19" s="49">
        <f t="shared" si="1"/>
        <v>0.2</v>
      </c>
      <c r="I19" s="120">
        <f t="shared" si="8"/>
        <v>0</v>
      </c>
      <c r="J19" s="122">
        <v>0.2</v>
      </c>
      <c r="K19" s="49">
        <f t="shared" si="2"/>
        <v>0.4</v>
      </c>
      <c r="L19" s="120">
        <f t="shared" si="9"/>
        <v>0</v>
      </c>
      <c r="M19" s="122">
        <v>0.2</v>
      </c>
      <c r="N19" s="49">
        <f t="shared" si="3"/>
        <v>0.6000000000000001</v>
      </c>
      <c r="O19" s="82">
        <f t="shared" si="10"/>
        <v>0</v>
      </c>
      <c r="P19" s="122">
        <v>0.2</v>
      </c>
      <c r="Q19" s="49">
        <f t="shared" si="4"/>
        <v>0.8</v>
      </c>
      <c r="R19" s="120">
        <f t="shared" si="11"/>
        <v>0</v>
      </c>
      <c r="S19" s="122">
        <v>0.2</v>
      </c>
      <c r="T19" s="49">
        <f t="shared" si="5"/>
        <v>1</v>
      </c>
      <c r="U19" s="120">
        <f t="shared" si="12"/>
        <v>0</v>
      </c>
      <c r="V19" s="122">
        <v>0</v>
      </c>
      <c r="W19" s="49">
        <f t="shared" si="13"/>
        <v>1</v>
      </c>
      <c r="X19" s="120">
        <f t="shared" si="14"/>
        <v>0</v>
      </c>
      <c r="Y19" s="122">
        <v>0</v>
      </c>
      <c r="Z19" s="49">
        <f t="shared" si="6"/>
        <v>1</v>
      </c>
      <c r="AA19" s="120">
        <f t="shared" si="15"/>
        <v>0</v>
      </c>
      <c r="AB19" s="122">
        <v>0</v>
      </c>
      <c r="AC19" s="49">
        <f t="shared" si="16"/>
        <v>1</v>
      </c>
    </row>
    <row r="20" spans="1:29" s="18" customFormat="1" ht="12.75" hidden="1">
      <c r="A20" s="123"/>
      <c r="B20" s="124">
        <v>7</v>
      </c>
      <c r="C20" s="55" t="str">
        <f>'PLAN.'!C151</f>
        <v>Rua Antônio Ferreira Neri</v>
      </c>
      <c r="D20" s="22">
        <f>'PLAN.'!H173</f>
        <v>0</v>
      </c>
      <c r="E20" s="119">
        <f t="shared" si="0"/>
        <v>0</v>
      </c>
      <c r="F20" s="120">
        <f t="shared" si="7"/>
        <v>0</v>
      </c>
      <c r="G20" s="121">
        <v>0.2</v>
      </c>
      <c r="H20" s="49">
        <f t="shared" si="1"/>
        <v>0.2</v>
      </c>
      <c r="I20" s="120">
        <f t="shared" si="8"/>
        <v>0</v>
      </c>
      <c r="J20" s="122">
        <v>0.2</v>
      </c>
      <c r="K20" s="49">
        <f t="shared" si="2"/>
        <v>0.4</v>
      </c>
      <c r="L20" s="120">
        <f t="shared" si="9"/>
        <v>0</v>
      </c>
      <c r="M20" s="122">
        <v>0.2</v>
      </c>
      <c r="N20" s="49">
        <f t="shared" si="3"/>
        <v>0.6000000000000001</v>
      </c>
      <c r="O20" s="82">
        <f t="shared" si="10"/>
        <v>0</v>
      </c>
      <c r="P20" s="122">
        <v>0.2</v>
      </c>
      <c r="Q20" s="49">
        <f t="shared" si="4"/>
        <v>0.8</v>
      </c>
      <c r="R20" s="120">
        <f t="shared" si="11"/>
        <v>0</v>
      </c>
      <c r="S20" s="122">
        <v>0.2</v>
      </c>
      <c r="T20" s="49">
        <f t="shared" si="5"/>
        <v>1</v>
      </c>
      <c r="U20" s="120">
        <f t="shared" si="12"/>
        <v>0</v>
      </c>
      <c r="V20" s="122">
        <v>0</v>
      </c>
      <c r="W20" s="49">
        <f t="shared" si="13"/>
        <v>1</v>
      </c>
      <c r="X20" s="120">
        <f t="shared" si="14"/>
        <v>0</v>
      </c>
      <c r="Y20" s="122">
        <v>0</v>
      </c>
      <c r="Z20" s="49">
        <f t="shared" si="6"/>
        <v>1</v>
      </c>
      <c r="AA20" s="120">
        <f t="shared" si="15"/>
        <v>0</v>
      </c>
      <c r="AB20" s="122">
        <v>0</v>
      </c>
      <c r="AC20" s="49">
        <f t="shared" si="16"/>
        <v>1</v>
      </c>
    </row>
    <row r="21" spans="1:32" s="18" customFormat="1" ht="12.75">
      <c r="A21" s="123"/>
      <c r="B21" s="124"/>
      <c r="C21" s="55"/>
      <c r="D21" s="22"/>
      <c r="E21" s="119"/>
      <c r="F21" s="120"/>
      <c r="G21" s="121"/>
      <c r="H21" s="49"/>
      <c r="I21" s="120"/>
      <c r="J21" s="122"/>
      <c r="K21" s="49"/>
      <c r="L21" s="120"/>
      <c r="M21" s="122"/>
      <c r="N21" s="49"/>
      <c r="O21" s="82"/>
      <c r="P21" s="122"/>
      <c r="Q21" s="49"/>
      <c r="R21" s="120"/>
      <c r="S21" s="122"/>
      <c r="T21" s="49"/>
      <c r="U21" s="120"/>
      <c r="V21" s="122"/>
      <c r="W21" s="49"/>
      <c r="X21" s="120"/>
      <c r="Y21" s="122"/>
      <c r="Z21" s="49"/>
      <c r="AA21" s="120"/>
      <c r="AB21" s="122"/>
      <c r="AC21" s="49"/>
      <c r="AF21" s="56"/>
    </row>
    <row r="22" spans="1:29" s="18" customFormat="1" ht="12.75" hidden="1">
      <c r="A22" s="123"/>
      <c r="B22" s="210"/>
      <c r="C22" s="55"/>
      <c r="D22" s="22"/>
      <c r="E22" s="119"/>
      <c r="F22" s="120"/>
      <c r="G22" s="121"/>
      <c r="H22" s="49"/>
      <c r="I22" s="120"/>
      <c r="J22" s="122"/>
      <c r="K22" s="49"/>
      <c r="L22" s="120"/>
      <c r="M22" s="122"/>
      <c r="N22" s="49"/>
      <c r="O22" s="82"/>
      <c r="P22" s="122"/>
      <c r="Q22" s="49"/>
      <c r="R22" s="120"/>
      <c r="S22" s="122"/>
      <c r="T22" s="49"/>
      <c r="U22" s="120"/>
      <c r="V22" s="122"/>
      <c r="W22" s="49"/>
      <c r="X22" s="120"/>
      <c r="Y22" s="122"/>
      <c r="Z22" s="49"/>
      <c r="AA22" s="120"/>
      <c r="AB22" s="122"/>
      <c r="AC22" s="49"/>
    </row>
    <row r="23" spans="1:29" s="18" customFormat="1" ht="12.75">
      <c r="A23" s="123"/>
      <c r="B23" s="125"/>
      <c r="C23" s="47"/>
      <c r="D23" s="126"/>
      <c r="E23" s="127"/>
      <c r="F23" s="128"/>
      <c r="G23" s="129"/>
      <c r="H23" s="23"/>
      <c r="I23" s="39"/>
      <c r="J23" s="130"/>
      <c r="K23" s="24"/>
      <c r="L23" s="38"/>
      <c r="M23" s="130"/>
      <c r="N23" s="70"/>
      <c r="O23" s="81"/>
      <c r="P23" s="129"/>
      <c r="Q23" s="23"/>
      <c r="R23" s="39"/>
      <c r="S23" s="130"/>
      <c r="T23" s="24"/>
      <c r="U23" s="38"/>
      <c r="V23" s="130"/>
      <c r="W23" s="70"/>
      <c r="X23" s="39"/>
      <c r="Y23" s="130"/>
      <c r="Z23" s="24"/>
      <c r="AA23" s="38"/>
      <c r="AB23" s="130"/>
      <c r="AC23" s="70"/>
    </row>
    <row r="24" spans="1:29" s="18" customFormat="1" ht="12.75">
      <c r="A24" s="123"/>
      <c r="B24" s="131"/>
      <c r="C24" s="32" t="s">
        <v>14</v>
      </c>
      <c r="D24" s="21">
        <f>SUM(D14:D23)</f>
        <v>83564.718264</v>
      </c>
      <c r="E24" s="132">
        <v>1</v>
      </c>
      <c r="F24" s="133"/>
      <c r="G24" s="134">
        <f>SUM(F14:F22)</f>
        <v>33425.8873056</v>
      </c>
      <c r="H24" s="21">
        <f>G24</f>
        <v>33425.8873056</v>
      </c>
      <c r="I24" s="40"/>
      <c r="J24" s="134">
        <f>SUM(I14:I22)</f>
        <v>33425.8873056</v>
      </c>
      <c r="K24" s="21">
        <f>J24+H24</f>
        <v>66851.7746112</v>
      </c>
      <c r="L24" s="40"/>
      <c r="M24" s="134">
        <f>SUM(L14:L22)</f>
        <v>16712.9436528</v>
      </c>
      <c r="N24" s="71">
        <f>M24+K24</f>
        <v>83564.718264</v>
      </c>
      <c r="O24" s="82"/>
      <c r="P24" s="134">
        <f>SUM(O14:O22)</f>
        <v>0</v>
      </c>
      <c r="Q24" s="71">
        <v>0</v>
      </c>
      <c r="R24" s="40"/>
      <c r="S24" s="134">
        <f>SUM(R14:R22)</f>
        <v>0</v>
      </c>
      <c r="T24" s="71">
        <f>S24+Q24</f>
        <v>0</v>
      </c>
      <c r="U24" s="40"/>
      <c r="V24" s="134">
        <f>SUM(U14:U22)</f>
        <v>0</v>
      </c>
      <c r="W24" s="71">
        <v>0</v>
      </c>
      <c r="X24" s="40"/>
      <c r="Y24" s="134">
        <f>SUM(X14:X22)</f>
        <v>0</v>
      </c>
      <c r="Z24" s="21">
        <f>Y24+W24</f>
        <v>0</v>
      </c>
      <c r="AA24" s="40"/>
      <c r="AB24" s="134">
        <f>SUM(AA14:AA22)</f>
        <v>0</v>
      </c>
      <c r="AC24" s="71">
        <f>AB24+Z24</f>
        <v>0</v>
      </c>
    </row>
    <row r="25" spans="1:29" s="18" customFormat="1" ht="12.75">
      <c r="A25" s="123"/>
      <c r="B25" s="131"/>
      <c r="C25" s="32"/>
      <c r="D25" s="20">
        <v>0</v>
      </c>
      <c r="E25" s="152">
        <f>D25/D24</f>
        <v>0</v>
      </c>
      <c r="F25" s="135"/>
      <c r="G25" s="136">
        <f>$E$25*G24</f>
        <v>0</v>
      </c>
      <c r="H25" s="21">
        <f>G25</f>
        <v>0</v>
      </c>
      <c r="I25" s="40"/>
      <c r="J25" s="136">
        <f>$E$25*J24</f>
        <v>0</v>
      </c>
      <c r="K25" s="21">
        <f>J25+H25</f>
        <v>0</v>
      </c>
      <c r="L25" s="40"/>
      <c r="M25" s="136">
        <f>$E$25*M24</f>
        <v>0</v>
      </c>
      <c r="N25" s="71">
        <f>M25+K25</f>
        <v>0</v>
      </c>
      <c r="O25" s="82"/>
      <c r="P25" s="136">
        <f>$E$25*P24</f>
        <v>0</v>
      </c>
      <c r="Q25" s="71">
        <f>P25+N25</f>
        <v>0</v>
      </c>
      <c r="R25" s="40"/>
      <c r="S25" s="136">
        <f>$E$25*S24</f>
        <v>0</v>
      </c>
      <c r="T25" s="71">
        <f>S25+Q25</f>
        <v>0</v>
      </c>
      <c r="U25" s="40"/>
      <c r="V25" s="136">
        <f>$E$25*V24</f>
        <v>0</v>
      </c>
      <c r="W25" s="71">
        <f>V25+T25</f>
        <v>0</v>
      </c>
      <c r="X25" s="40"/>
      <c r="Y25" s="136">
        <f>$E$25*Y24</f>
        <v>0</v>
      </c>
      <c r="Z25" s="21">
        <f>Y25+W25</f>
        <v>0</v>
      </c>
      <c r="AA25" s="40"/>
      <c r="AB25" s="136">
        <f>$E$25*AB24</f>
        <v>0</v>
      </c>
      <c r="AC25" s="71">
        <f>AB25+Z25</f>
        <v>0</v>
      </c>
    </row>
    <row r="26" spans="1:29" s="18" customFormat="1" ht="13.5" thickBot="1">
      <c r="A26" s="137"/>
      <c r="B26" s="138"/>
      <c r="C26" s="72"/>
      <c r="D26" s="73">
        <v>0</v>
      </c>
      <c r="E26" s="153">
        <f>D26/D24</f>
        <v>0</v>
      </c>
      <c r="F26" s="139"/>
      <c r="G26" s="136">
        <f>$E$26*G25</f>
        <v>0</v>
      </c>
      <c r="H26" s="21">
        <f>G26</f>
        <v>0</v>
      </c>
      <c r="I26" s="74"/>
      <c r="J26" s="136">
        <f>$E$26*J25</f>
        <v>0</v>
      </c>
      <c r="K26" s="21">
        <f>J26+H26</f>
        <v>0</v>
      </c>
      <c r="L26" s="74"/>
      <c r="M26" s="136">
        <f>$E$26*M25</f>
        <v>0</v>
      </c>
      <c r="N26" s="71">
        <f>M26+K26</f>
        <v>0</v>
      </c>
      <c r="O26" s="83"/>
      <c r="P26" s="136">
        <f>$E$26*P25</f>
        <v>0</v>
      </c>
      <c r="Q26" s="71">
        <f>P26+N26</f>
        <v>0</v>
      </c>
      <c r="R26" s="74"/>
      <c r="S26" s="136">
        <f>$E$26*S25</f>
        <v>0</v>
      </c>
      <c r="T26" s="71">
        <f>S26+Q26</f>
        <v>0</v>
      </c>
      <c r="U26" s="74"/>
      <c r="V26" s="136">
        <f>$E$26*V25</f>
        <v>0</v>
      </c>
      <c r="W26" s="71">
        <f>V26+T26</f>
        <v>0</v>
      </c>
      <c r="X26" s="74"/>
      <c r="Y26" s="136">
        <f>$E$26*Y25</f>
        <v>0</v>
      </c>
      <c r="Z26" s="21">
        <f>Y26+W26</f>
        <v>0</v>
      </c>
      <c r="AA26" s="74"/>
      <c r="AB26" s="136">
        <f>$E$26*AB25</f>
        <v>0</v>
      </c>
      <c r="AC26" s="71">
        <f>AB26+Z26</f>
        <v>0</v>
      </c>
    </row>
    <row r="27" ht="12.75">
      <c r="K27" s="140"/>
    </row>
    <row r="28" ht="12.75">
      <c r="H28" t="s">
        <v>49</v>
      </c>
    </row>
    <row r="29" ht="12.75">
      <c r="G29" s="19"/>
    </row>
    <row r="32" ht="12.75">
      <c r="H32" s="214" t="e">
        <f>D24/#REF!</f>
        <v>#REF!</v>
      </c>
    </row>
    <row r="33" ht="12.75">
      <c r="H33" s="214" t="e">
        <f>#REF!/#REF!</f>
        <v>#REF!</v>
      </c>
    </row>
    <row r="37" spans="3:7" ht="12.75">
      <c r="C37" s="141"/>
      <c r="D37" s="19"/>
      <c r="G37" s="26"/>
    </row>
    <row r="38" spans="3:4" ht="12.75">
      <c r="C38" s="141"/>
      <c r="D38" s="19"/>
    </row>
    <row r="39" spans="3:4" ht="12.75">
      <c r="C39" s="141"/>
      <c r="D39" s="19"/>
    </row>
    <row r="40" spans="3:4" ht="12.75">
      <c r="C40" s="141"/>
      <c r="D40" s="19"/>
    </row>
    <row r="41" spans="3:4" ht="12.75">
      <c r="C41" s="141"/>
      <c r="D41" s="19"/>
    </row>
    <row r="42" spans="3:4" ht="12.75">
      <c r="C42" s="141"/>
      <c r="D42" s="19"/>
    </row>
    <row r="43" spans="3:4" ht="12.75">
      <c r="C43" s="141"/>
      <c r="D43" s="19"/>
    </row>
    <row r="44" spans="3:4" ht="12.75">
      <c r="C44" s="141"/>
      <c r="D44" s="19"/>
    </row>
    <row r="45" spans="3:4" ht="12.75">
      <c r="C45" s="141"/>
      <c r="D45" s="19"/>
    </row>
    <row r="46" spans="3:4" ht="12.75">
      <c r="C46" s="141"/>
      <c r="D46" s="19"/>
    </row>
    <row r="47" spans="3:4" ht="12.75">
      <c r="C47" s="141"/>
      <c r="D47" s="19"/>
    </row>
    <row r="48" spans="3:4" ht="12.75">
      <c r="C48" s="141"/>
      <c r="D48" s="19"/>
    </row>
    <row r="49" ht="12.75">
      <c r="C49" s="142"/>
    </row>
    <row r="50" ht="12.75">
      <c r="C50" s="142"/>
    </row>
    <row r="51" ht="12.75">
      <c r="C51" s="142"/>
    </row>
    <row r="52" spans="3:4" ht="12.75">
      <c r="C52" s="142"/>
      <c r="D52" s="143"/>
    </row>
    <row r="53" ht="12.75">
      <c r="C53" s="142"/>
    </row>
    <row r="54" ht="12.75">
      <c r="C54" s="142"/>
    </row>
  </sheetData>
  <sheetProtection/>
  <mergeCells count="3">
    <mergeCell ref="D5:K5"/>
    <mergeCell ref="G11:AC11"/>
    <mergeCell ref="C7:E7"/>
  </mergeCells>
  <printOptions horizontalCentered="1"/>
  <pageMargins left="0.1968503937007874" right="0.1968503937007874" top="0.1968503937007874" bottom="0.1968503937007874" header="0.1968503937007874" footer="0.11811023622047245"/>
  <pageSetup fitToHeight="1" fitToWidth="1" horizontalDpi="300" verticalDpi="300" orientation="landscape" paperSize="9" scale="86" r:id="rId2"/>
  <rowBreaks count="1" manualBreakCount="1">
    <brk id="1" min="1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9.28125" style="0" hidden="1" customWidth="1"/>
    <col min="2" max="2" width="6.8515625" style="0" customWidth="1"/>
    <col min="3" max="3" width="61.7109375" style="0" bestFit="1" customWidth="1"/>
    <col min="4" max="4" width="17.00390625" style="0" customWidth="1"/>
    <col min="5" max="5" width="20.8515625" style="0" customWidth="1"/>
    <col min="6" max="6" width="23.7109375" style="0" customWidth="1"/>
    <col min="7" max="7" width="11.421875" style="0" bestFit="1" customWidth="1"/>
    <col min="8" max="8" width="19.7109375" style="0" hidden="1" customWidth="1"/>
    <col min="9" max="9" width="11.57421875" style="0" customWidth="1"/>
    <col min="10" max="10" width="12.57421875" style="0" customWidth="1"/>
  </cols>
  <sheetData>
    <row r="2" spans="2:8" ht="12.75">
      <c r="B2" s="15"/>
      <c r="C2" s="15"/>
      <c r="D2" s="446" t="s">
        <v>16</v>
      </c>
      <c r="E2" s="446"/>
      <c r="F2" s="446"/>
      <c r="G2" s="446"/>
      <c r="H2" s="446"/>
    </row>
    <row r="3" spans="2:8" ht="12.75">
      <c r="B3" s="16"/>
      <c r="C3" s="16"/>
      <c r="D3" s="16"/>
      <c r="E3" s="16"/>
      <c r="F3" s="16"/>
      <c r="G3" s="15"/>
      <c r="H3" s="16"/>
    </row>
    <row r="4" spans="2:8" ht="12.75">
      <c r="B4" s="15"/>
      <c r="C4" s="15"/>
      <c r="D4" s="15"/>
      <c r="E4" s="15"/>
      <c r="F4" s="15"/>
      <c r="G4" s="15"/>
      <c r="H4" s="16"/>
    </row>
    <row r="5" spans="2:8" ht="12.75">
      <c r="B5" s="15" t="str">
        <f>cronograma!C6</f>
        <v>OBRA: CALÇAMENTO COM BLOQUETE</v>
      </c>
      <c r="C5" s="15"/>
      <c r="D5" s="15"/>
      <c r="E5" s="15"/>
      <c r="F5" s="166" t="str">
        <f>cronograma!G6</f>
        <v>Novembro</v>
      </c>
      <c r="G5" s="15"/>
      <c r="H5" s="16"/>
    </row>
    <row r="6" spans="2:8" ht="12.75">
      <c r="B6" s="78" t="str">
        <f>cronograma!C7</f>
        <v>Rua João XXIII -  Trecho 2</v>
      </c>
      <c r="C6" s="15"/>
      <c r="D6" s="15"/>
      <c r="E6" s="17"/>
      <c r="F6" s="15"/>
      <c r="G6" s="15"/>
      <c r="H6" s="16"/>
    </row>
    <row r="7" spans="2:8" ht="12.75">
      <c r="B7" s="78" t="str">
        <f>cronograma!C8</f>
        <v>PREFEITURA:  CORONEL XAVIER CHAVES</v>
      </c>
      <c r="C7" s="15"/>
      <c r="D7" s="15"/>
      <c r="E7" s="15"/>
      <c r="F7" s="15"/>
      <c r="G7" s="15"/>
      <c r="H7" s="16"/>
    </row>
    <row r="8" spans="3:8" ht="12.75">
      <c r="C8" s="15"/>
      <c r="D8" s="15"/>
      <c r="E8" s="15"/>
      <c r="F8" s="15"/>
      <c r="G8" s="15"/>
      <c r="H8" s="16"/>
    </row>
    <row r="9" spans="2:7" ht="12.75">
      <c r="B9" s="9" t="s">
        <v>17</v>
      </c>
      <c r="C9" s="9" t="s">
        <v>18</v>
      </c>
      <c r="D9" s="9" t="s">
        <v>19</v>
      </c>
      <c r="E9" s="9" t="s">
        <v>20</v>
      </c>
      <c r="F9" s="9" t="s">
        <v>15</v>
      </c>
      <c r="G9" s="8"/>
    </row>
    <row r="10" spans="2:7" ht="12.75">
      <c r="B10" s="10">
        <v>1</v>
      </c>
      <c r="C10" s="165" t="e">
        <f>cronograma!#REF!</f>
        <v>#REF!</v>
      </c>
      <c r="D10" s="11" t="e">
        <f>F10-E10</f>
        <v>#REF!</v>
      </c>
      <c r="E10" s="11" t="e">
        <f>F10*E$15</f>
        <v>#REF!</v>
      </c>
      <c r="F10" s="11" t="e">
        <f>cronograma!#REF!</f>
        <v>#REF!</v>
      </c>
      <c r="G10" s="8"/>
    </row>
    <row r="11" spans="2:7" s="76" customFormat="1" ht="12.75">
      <c r="B11" s="10">
        <v>2</v>
      </c>
      <c r="C11" s="165" t="e">
        <f>cronograma!#REF!</f>
        <v>#REF!</v>
      </c>
      <c r="D11" s="11" t="e">
        <f>F11-E11</f>
        <v>#REF!</v>
      </c>
      <c r="E11" s="11" t="e">
        <f>F11*E$15</f>
        <v>#REF!</v>
      </c>
      <c r="F11" s="11" t="e">
        <f>cronograma!#REF!</f>
        <v>#REF!</v>
      </c>
      <c r="G11" s="77"/>
    </row>
    <row r="12" spans="2:7" s="76" customFormat="1" ht="12.75">
      <c r="B12" s="10">
        <v>3</v>
      </c>
      <c r="C12" s="165" t="e">
        <f>cronograma!#REF!</f>
        <v>#REF!</v>
      </c>
      <c r="D12" s="11" t="e">
        <f>F12-E12</f>
        <v>#REF!</v>
      </c>
      <c r="E12" s="11" t="e">
        <f>F12*E$15</f>
        <v>#REF!</v>
      </c>
      <c r="F12" s="11" t="e">
        <f>cronograma!#REF!</f>
        <v>#REF!</v>
      </c>
      <c r="G12" s="77"/>
    </row>
    <row r="13" spans="2:7" s="76" customFormat="1" ht="12.75">
      <c r="B13" s="10">
        <v>4</v>
      </c>
      <c r="C13" s="165" t="e">
        <f>cronograma!#REF!</f>
        <v>#REF!</v>
      </c>
      <c r="D13" s="11" t="e">
        <f>F13-E13</f>
        <v>#REF!</v>
      </c>
      <c r="E13" s="11" t="e">
        <f>F13*E$15</f>
        <v>#REF!</v>
      </c>
      <c r="F13" s="11" t="e">
        <f>cronograma!#REF!</f>
        <v>#REF!</v>
      </c>
      <c r="G13" s="77"/>
    </row>
    <row r="14" spans="2:7" ht="12.75">
      <c r="B14" s="12" t="s">
        <v>15</v>
      </c>
      <c r="C14" s="12"/>
      <c r="D14" s="27" t="e">
        <f>ROUNDDOWN(SUM(D10:D13),2)</f>
        <v>#REF!</v>
      </c>
      <c r="E14" s="27" t="e">
        <f>ROUNDDOWN(SUM(E10:E13),2)</f>
        <v>#REF!</v>
      </c>
      <c r="F14" s="27" t="e">
        <f>SUM(F10:F13)</f>
        <v>#REF!</v>
      </c>
      <c r="G14" s="8"/>
    </row>
    <row r="15" spans="2:7" ht="12.75">
      <c r="B15" s="13" t="s">
        <v>21</v>
      </c>
      <c r="C15" s="13"/>
      <c r="D15" s="28" t="e">
        <f>cronograma!#REF!</f>
        <v>#REF!</v>
      </c>
      <c r="E15" s="28" t="e">
        <f>cronograma!#REF!</f>
        <v>#REF!</v>
      </c>
      <c r="F15" s="14" t="e">
        <f>E15+D15</f>
        <v>#REF!</v>
      </c>
      <c r="G15" s="8"/>
    </row>
    <row r="16" spans="2:7" ht="12.75">
      <c r="B16" s="211"/>
      <c r="C16" s="211"/>
      <c r="D16" s="212"/>
      <c r="E16" s="212"/>
      <c r="F16" s="213"/>
      <c r="G16" s="8"/>
    </row>
    <row r="17" spans="2:7" ht="12.75">
      <c r="B17" s="9" t="s">
        <v>17</v>
      </c>
      <c r="C17" s="9" t="s">
        <v>18</v>
      </c>
      <c r="D17" s="9" t="s">
        <v>19</v>
      </c>
      <c r="E17" s="9" t="s">
        <v>20</v>
      </c>
      <c r="F17" s="9" t="s">
        <v>15</v>
      </c>
      <c r="G17" s="8"/>
    </row>
    <row r="18" spans="2:7" ht="12.75">
      <c r="B18" s="10">
        <v>1</v>
      </c>
      <c r="C18" s="165" t="str">
        <f>cronograma!C14</f>
        <v>Rua João XXIII</v>
      </c>
      <c r="D18" s="11" t="e">
        <f>F18-E18</f>
        <v>#REF!</v>
      </c>
      <c r="E18" s="11" t="e">
        <f>F18*$E$29</f>
        <v>#REF!</v>
      </c>
      <c r="F18" s="11">
        <f>cronograma!D14</f>
        <v>83564.718264</v>
      </c>
      <c r="G18" s="8"/>
    </row>
    <row r="19" spans="2:7" ht="12.75">
      <c r="B19" s="10">
        <v>2</v>
      </c>
      <c r="C19" s="165" t="str">
        <f>cronograma!C15</f>
        <v>Rua Projetada 1</v>
      </c>
      <c r="D19" s="11" t="e">
        <f aca="true" t="shared" si="0" ref="D19:D25">F19-E19</f>
        <v>#REF!</v>
      </c>
      <c r="E19" s="11" t="e">
        <f aca="true" t="shared" si="1" ref="E19:E25">F19*$E$29</f>
        <v>#REF!</v>
      </c>
      <c r="F19" s="11">
        <f>cronograma!D15</f>
        <v>0</v>
      </c>
      <c r="G19" s="8"/>
    </row>
    <row r="20" spans="2:7" ht="12.75">
      <c r="B20" s="10">
        <v>3</v>
      </c>
      <c r="C20" s="165" t="str">
        <f>cronograma!C16</f>
        <v>Rua Projetada 2</v>
      </c>
      <c r="D20" s="11" t="e">
        <f t="shared" si="0"/>
        <v>#REF!</v>
      </c>
      <c r="E20" s="11" t="e">
        <f t="shared" si="1"/>
        <v>#REF!</v>
      </c>
      <c r="F20" s="11">
        <f>cronograma!D16</f>
        <v>0</v>
      </c>
      <c r="G20" s="8"/>
    </row>
    <row r="21" spans="2:7" ht="12.75">
      <c r="B21" s="10">
        <v>4</v>
      </c>
      <c r="C21" s="165" t="str">
        <f>cronograma!C17</f>
        <v>Rua Projetada 3</v>
      </c>
      <c r="D21" s="11" t="e">
        <f t="shared" si="0"/>
        <v>#REF!</v>
      </c>
      <c r="E21" s="11" t="e">
        <f t="shared" si="1"/>
        <v>#REF!</v>
      </c>
      <c r="F21" s="11">
        <f>cronograma!D17</f>
        <v>0</v>
      </c>
      <c r="G21" s="8"/>
    </row>
    <row r="22" spans="2:7" ht="12.75">
      <c r="B22" s="10">
        <v>5</v>
      </c>
      <c r="C22" s="165" t="str">
        <f>cronograma!C18</f>
        <v>Rua Juvêncio Silva</v>
      </c>
      <c r="D22" s="11" t="e">
        <f t="shared" si="0"/>
        <v>#REF!</v>
      </c>
      <c r="E22" s="11" t="e">
        <f t="shared" si="1"/>
        <v>#REF!</v>
      </c>
      <c r="F22" s="11">
        <f>cronograma!D18</f>
        <v>0</v>
      </c>
      <c r="G22" s="8"/>
    </row>
    <row r="23" spans="2:7" ht="12.75">
      <c r="B23" s="10">
        <v>6</v>
      </c>
      <c r="C23" s="165" t="str">
        <f>cronograma!C19</f>
        <v>Rua 02</v>
      </c>
      <c r="D23" s="11" t="e">
        <f t="shared" si="0"/>
        <v>#REF!</v>
      </c>
      <c r="E23" s="11" t="e">
        <f t="shared" si="1"/>
        <v>#REF!</v>
      </c>
      <c r="F23" s="11">
        <f>cronograma!D19</f>
        <v>0</v>
      </c>
      <c r="G23" s="8"/>
    </row>
    <row r="24" spans="2:7" ht="12.75">
      <c r="B24" s="10">
        <v>7</v>
      </c>
      <c r="C24" s="165" t="str">
        <f>cronograma!C20</f>
        <v>Rua Antônio Ferreira Neri</v>
      </c>
      <c r="D24" s="11" t="e">
        <f t="shared" si="0"/>
        <v>#REF!</v>
      </c>
      <c r="E24" s="11" t="e">
        <f t="shared" si="1"/>
        <v>#REF!</v>
      </c>
      <c r="F24" s="11">
        <f>cronograma!D20</f>
        <v>0</v>
      </c>
      <c r="G24" s="8"/>
    </row>
    <row r="25" spans="2:7" ht="12.75">
      <c r="B25" s="10">
        <v>8</v>
      </c>
      <c r="C25" s="165">
        <f>cronograma!C21</f>
        <v>0</v>
      </c>
      <c r="D25" s="11" t="e">
        <f t="shared" si="0"/>
        <v>#REF!</v>
      </c>
      <c r="E25" s="11" t="e">
        <f t="shared" si="1"/>
        <v>#REF!</v>
      </c>
      <c r="F25" s="11">
        <f>cronograma!D21</f>
        <v>0</v>
      </c>
      <c r="G25" s="8"/>
    </row>
    <row r="26" spans="2:7" ht="12.75">
      <c r="B26" s="10"/>
      <c r="C26" s="165"/>
      <c r="D26" s="11"/>
      <c r="E26" s="11"/>
      <c r="F26" s="11"/>
      <c r="G26" s="8"/>
    </row>
    <row r="27" spans="2:7" ht="12.75">
      <c r="B27" s="10"/>
      <c r="C27" s="165"/>
      <c r="D27" s="11"/>
      <c r="E27" s="11"/>
      <c r="F27" s="11"/>
      <c r="G27" s="8"/>
    </row>
    <row r="28" spans="2:7" ht="12.75">
      <c r="B28" s="12" t="s">
        <v>15</v>
      </c>
      <c r="C28" s="12"/>
      <c r="D28" s="27" t="e">
        <f>SUM(D18:D26)</f>
        <v>#REF!</v>
      </c>
      <c r="E28" s="27" t="e">
        <f>SUM(E18:E26)</f>
        <v>#REF!</v>
      </c>
      <c r="F28" s="27">
        <f>SUM(F18:F26)</f>
        <v>83564.718264</v>
      </c>
      <c r="G28" s="8"/>
    </row>
    <row r="29" spans="2:9" ht="12.75">
      <c r="B29" s="13" t="s">
        <v>21</v>
      </c>
      <c r="C29" s="13"/>
      <c r="D29" s="28" t="e">
        <f>cronograma!H33</f>
        <v>#REF!</v>
      </c>
      <c r="E29" s="28" t="e">
        <f>cronograma!H32</f>
        <v>#REF!</v>
      </c>
      <c r="F29" s="14" t="e">
        <f>E29+D29</f>
        <v>#REF!</v>
      </c>
      <c r="G29" s="8"/>
      <c r="I29" t="s">
        <v>67</v>
      </c>
    </row>
    <row r="30" spans="2:7" ht="12.75">
      <c r="B30" s="211"/>
      <c r="C30" s="211"/>
      <c r="D30" s="212"/>
      <c r="E30" s="212"/>
      <c r="F30" s="213"/>
      <c r="G30" s="8"/>
    </row>
    <row r="31" spans="2:7" ht="12.75">
      <c r="B31" s="211"/>
      <c r="C31" s="211"/>
      <c r="D31" s="212"/>
      <c r="E31" s="212"/>
      <c r="F31" s="213"/>
      <c r="G31" s="8"/>
    </row>
    <row r="32" spans="2:7" ht="12.75">
      <c r="B32" s="211"/>
      <c r="C32" s="211"/>
      <c r="D32" s="212"/>
      <c r="E32" s="212"/>
      <c r="F32" s="213"/>
      <c r="G32" s="8"/>
    </row>
    <row r="33" spans="2:7" ht="12.75">
      <c r="B33" s="211"/>
      <c r="C33" s="211"/>
      <c r="D33" s="212"/>
      <c r="E33" s="212"/>
      <c r="F33" s="213"/>
      <c r="G33" s="8"/>
    </row>
    <row r="34" spans="2:7" ht="12.75">
      <c r="B34" s="211"/>
      <c r="C34" s="211"/>
      <c r="D34" s="212"/>
      <c r="E34" s="212"/>
      <c r="F34" s="213"/>
      <c r="G34" s="8"/>
    </row>
    <row r="35" spans="2:7" ht="12.75">
      <c r="B35" s="211"/>
      <c r="C35" s="211"/>
      <c r="D35" s="212"/>
      <c r="E35" s="212"/>
      <c r="F35" s="213"/>
      <c r="G35" s="8"/>
    </row>
    <row r="36" spans="2:7" ht="12.75">
      <c r="B36" s="211"/>
      <c r="C36" s="211"/>
      <c r="D36" s="212"/>
      <c r="E36" s="212"/>
      <c r="F36" s="213"/>
      <c r="G36" s="8"/>
    </row>
    <row r="37" spans="2:7" ht="12.75">
      <c r="B37" s="211"/>
      <c r="C37" s="211"/>
      <c r="D37" s="212"/>
      <c r="E37" s="212"/>
      <c r="F37" s="213"/>
      <c r="G37" s="8"/>
    </row>
    <row r="38" spans="2:7" ht="12.75">
      <c r="B38" s="211"/>
      <c r="C38" s="211"/>
      <c r="D38" s="212"/>
      <c r="E38" s="212"/>
      <c r="F38" s="213"/>
      <c r="G38" s="8"/>
    </row>
    <row r="39" spans="2:7" ht="12.75">
      <c r="B39" s="211"/>
      <c r="C39" s="211"/>
      <c r="D39" s="212"/>
      <c r="E39" s="212"/>
      <c r="F39" s="213"/>
      <c r="G39" s="8"/>
    </row>
    <row r="40" spans="2:7" ht="12.75">
      <c r="B40" s="211"/>
      <c r="C40" s="211"/>
      <c r="D40" s="212"/>
      <c r="E40" s="212"/>
      <c r="F40" s="213"/>
      <c r="G40" s="8"/>
    </row>
    <row r="41" spans="2:7" ht="12.75">
      <c r="B41" s="211"/>
      <c r="C41" s="211"/>
      <c r="D41" s="212"/>
      <c r="E41" s="212"/>
      <c r="F41" s="213"/>
      <c r="G41" s="8"/>
    </row>
    <row r="46" ht="12.75">
      <c r="E46" s="154" t="e">
        <f>cronograma!#REF!</f>
        <v>#REF!</v>
      </c>
    </row>
    <row r="52" ht="12.75">
      <c r="C52" t="s">
        <v>62</v>
      </c>
    </row>
  </sheetData>
  <sheetProtection/>
  <mergeCells count="1">
    <mergeCell ref="D2:H2"/>
  </mergeCells>
  <printOptions horizontalCentered="1"/>
  <pageMargins left="0.1968503937007874" right="0.1968503937007874" top="0.3937007874015748" bottom="0.1968503937007874" header="0.11811023622047245" footer="0.11811023622047245"/>
  <pageSetup horizontalDpi="300" verticalDpi="300" orientation="landscape" paperSize="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final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2016-12-14T16:53:31Z</cp:lastPrinted>
  <dcterms:created xsi:type="dcterms:W3CDTF">2006-05-17T17:40:50Z</dcterms:created>
  <dcterms:modified xsi:type="dcterms:W3CDTF">2016-12-22T15:32:19Z</dcterms:modified>
  <cp:category/>
  <cp:version/>
  <cp:contentType/>
  <cp:contentStatus/>
</cp:coreProperties>
</file>